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homas_CHARTIER\FESSENHEIM\2017_corrected_calculation\"/>
    </mc:Choice>
  </mc:AlternateContent>
  <bookViews>
    <workbookView xWindow="17530" yWindow="80" windowWidth="15200" windowHeight="12530" tabRatio="784"/>
  </bookViews>
  <sheets>
    <sheet name="Logic_tree" sheetId="6" r:id="rId1"/>
    <sheet name="Figures_10000_yr" sheetId="39" r:id="rId2"/>
    <sheet name="Deaggregation" sheetId="40" r:id="rId3"/>
    <sheet name="1" sheetId="7" r:id="rId4"/>
    <sheet name="2" sheetId="8" r:id="rId5"/>
    <sheet name="3" sheetId="9" r:id="rId6"/>
    <sheet name="4" sheetId="10" r:id="rId7"/>
    <sheet name="5" sheetId="11" r:id="rId8"/>
    <sheet name="6" sheetId="12" r:id="rId9"/>
    <sheet name="7" sheetId="13" r:id="rId10"/>
    <sheet name="8" sheetId="14" r:id="rId11"/>
    <sheet name="9" sheetId="15" r:id="rId12"/>
    <sheet name="10" sheetId="16" r:id="rId13"/>
    <sheet name="11" sheetId="17" r:id="rId14"/>
    <sheet name="12" sheetId="18" r:id="rId15"/>
    <sheet name="13" sheetId="19" r:id="rId16"/>
    <sheet name="14" sheetId="20" r:id="rId17"/>
    <sheet name="15" sheetId="21" r:id="rId18"/>
    <sheet name="16" sheetId="22" r:id="rId19"/>
    <sheet name="17" sheetId="23" r:id="rId20"/>
    <sheet name="18" sheetId="24" r:id="rId21"/>
    <sheet name="19" sheetId="25" r:id="rId22"/>
    <sheet name="20" sheetId="26" r:id="rId23"/>
    <sheet name="21" sheetId="27" r:id="rId24"/>
    <sheet name="22" sheetId="28" r:id="rId25"/>
    <sheet name="23" sheetId="29" r:id="rId26"/>
    <sheet name="24" sheetId="30" r:id="rId27"/>
    <sheet name="25" sheetId="31" r:id="rId28"/>
    <sheet name="26" sheetId="32" r:id="rId29"/>
    <sheet name="27" sheetId="33" r:id="rId30"/>
    <sheet name="28" sheetId="34" r:id="rId31"/>
    <sheet name="29" sheetId="35" r:id="rId32"/>
    <sheet name="30" sheetId="36" r:id="rId33"/>
    <sheet name="31" sheetId="37" r:id="rId34"/>
    <sheet name="32" sheetId="38" r:id="rId35"/>
    <sheet name="Dyn cm" sheetId="5" state="hidden" r:id="rId36"/>
  </sheets>
  <calcPr calcId="152511"/>
</workbook>
</file>

<file path=xl/calcChain.xml><?xml version="1.0" encoding="utf-8"?>
<calcChain xmlns="http://schemas.openxmlformats.org/spreadsheetml/2006/main">
  <c r="J16" i="7" l="1"/>
  <c r="J17" i="7"/>
  <c r="J18" i="7"/>
  <c r="J19" i="7"/>
  <c r="J20" i="7"/>
  <c r="J21" i="7"/>
  <c r="J22" i="7"/>
  <c r="J23" i="7"/>
  <c r="J24" i="7"/>
  <c r="B54" i="40" l="1"/>
  <c r="B53" i="40"/>
  <c r="N33" i="40" l="1"/>
  <c r="O33" i="40"/>
  <c r="P33" i="40"/>
  <c r="Q33" i="40"/>
  <c r="R33" i="40"/>
  <c r="S33" i="40"/>
  <c r="T33" i="40"/>
  <c r="U33" i="40"/>
  <c r="V33" i="40"/>
  <c r="W33" i="40"/>
  <c r="X33" i="40"/>
  <c r="N35" i="40"/>
  <c r="O35" i="40"/>
  <c r="P35" i="40"/>
  <c r="Q35" i="40"/>
  <c r="R35" i="40"/>
  <c r="S35" i="40"/>
  <c r="T35" i="40"/>
  <c r="U35" i="40"/>
  <c r="V35" i="40"/>
  <c r="W35" i="40"/>
  <c r="X35" i="40"/>
  <c r="N37" i="40"/>
  <c r="O37" i="40"/>
  <c r="P37" i="40"/>
  <c r="Q37" i="40"/>
  <c r="R37" i="40"/>
  <c r="S37" i="40"/>
  <c r="T37" i="40"/>
  <c r="U37" i="40"/>
  <c r="V37" i="40"/>
  <c r="W37" i="40"/>
  <c r="X37" i="40"/>
  <c r="N39" i="40"/>
  <c r="O39" i="40"/>
  <c r="P39" i="40"/>
  <c r="Q39" i="40"/>
  <c r="R39" i="40"/>
  <c r="S39" i="40"/>
  <c r="T39" i="40"/>
  <c r="U39" i="40"/>
  <c r="V39" i="40"/>
  <c r="W39" i="40"/>
  <c r="X39" i="40"/>
  <c r="N41" i="40"/>
  <c r="O41" i="40"/>
  <c r="P41" i="40"/>
  <c r="Q41" i="40"/>
  <c r="R41" i="40"/>
  <c r="S41" i="40"/>
  <c r="T41" i="40"/>
  <c r="U41" i="40"/>
  <c r="V41" i="40"/>
  <c r="W41" i="40"/>
  <c r="X41" i="40"/>
  <c r="N43" i="40"/>
  <c r="O43" i="40"/>
  <c r="P43" i="40"/>
  <c r="Q43" i="40"/>
  <c r="R43" i="40"/>
  <c r="S43" i="40"/>
  <c r="T43" i="40"/>
  <c r="U43" i="40"/>
  <c r="V43" i="40"/>
  <c r="W43" i="40"/>
  <c r="X43" i="40"/>
  <c r="N45" i="40"/>
  <c r="O45" i="40"/>
  <c r="P45" i="40"/>
  <c r="Q45" i="40"/>
  <c r="R45" i="40"/>
  <c r="S45" i="40"/>
  <c r="T45" i="40"/>
  <c r="U45" i="40"/>
  <c r="V45" i="40"/>
  <c r="W45" i="40"/>
  <c r="X45" i="40"/>
  <c r="N47" i="40"/>
  <c r="O47" i="40"/>
  <c r="P47" i="40"/>
  <c r="Q47" i="40"/>
  <c r="R47" i="40"/>
  <c r="S47" i="40"/>
  <c r="T47" i="40"/>
  <c r="U47" i="40"/>
  <c r="V47" i="40"/>
  <c r="W47" i="40"/>
  <c r="X47" i="40"/>
  <c r="O31" i="40"/>
  <c r="P31" i="40"/>
  <c r="Q31" i="40"/>
  <c r="R31" i="40"/>
  <c r="S31" i="40"/>
  <c r="T31" i="40"/>
  <c r="U31" i="40"/>
  <c r="V31" i="40"/>
  <c r="W31" i="40"/>
  <c r="X31" i="40"/>
  <c r="N31" i="40"/>
  <c r="N10" i="40"/>
  <c r="O10" i="40"/>
  <c r="P10" i="40"/>
  <c r="Q10" i="40"/>
  <c r="R10" i="40"/>
  <c r="S10" i="40"/>
  <c r="T10" i="40"/>
  <c r="U10" i="40"/>
  <c r="V10" i="40"/>
  <c r="W10" i="40"/>
  <c r="X10" i="40"/>
  <c r="N12" i="40"/>
  <c r="O12" i="40"/>
  <c r="P12" i="40"/>
  <c r="Q12" i="40"/>
  <c r="R12" i="40"/>
  <c r="S12" i="40"/>
  <c r="T12" i="40"/>
  <c r="U12" i="40"/>
  <c r="V12" i="40"/>
  <c r="W12" i="40"/>
  <c r="X12" i="40"/>
  <c r="N14" i="40"/>
  <c r="O14" i="40"/>
  <c r="P14" i="40"/>
  <c r="Q14" i="40"/>
  <c r="R14" i="40"/>
  <c r="S14" i="40"/>
  <c r="T14" i="40"/>
  <c r="U14" i="40"/>
  <c r="V14" i="40"/>
  <c r="W14" i="40"/>
  <c r="X14" i="40"/>
  <c r="N16" i="40"/>
  <c r="O16" i="40"/>
  <c r="P16" i="40"/>
  <c r="Q16" i="40"/>
  <c r="R16" i="40"/>
  <c r="S16" i="40"/>
  <c r="T16" i="40"/>
  <c r="U16" i="40"/>
  <c r="V16" i="40"/>
  <c r="W16" i="40"/>
  <c r="X16" i="40"/>
  <c r="N18" i="40"/>
  <c r="O18" i="40"/>
  <c r="P18" i="40"/>
  <c r="Q18" i="40"/>
  <c r="R18" i="40"/>
  <c r="S18" i="40"/>
  <c r="T18" i="40"/>
  <c r="U18" i="40"/>
  <c r="V18" i="40"/>
  <c r="W18" i="40"/>
  <c r="X18" i="40"/>
  <c r="N20" i="40"/>
  <c r="O20" i="40"/>
  <c r="P20" i="40"/>
  <c r="Q20" i="40"/>
  <c r="R20" i="40"/>
  <c r="S20" i="40"/>
  <c r="T20" i="40"/>
  <c r="U20" i="40"/>
  <c r="V20" i="40"/>
  <c r="W20" i="40"/>
  <c r="X20" i="40"/>
  <c r="N22" i="40"/>
  <c r="O22" i="40"/>
  <c r="P22" i="40"/>
  <c r="Q22" i="40"/>
  <c r="R22" i="40"/>
  <c r="S22" i="40"/>
  <c r="T22" i="40"/>
  <c r="U22" i="40"/>
  <c r="V22" i="40"/>
  <c r="W22" i="40"/>
  <c r="X22" i="40"/>
  <c r="N24" i="40"/>
  <c r="O24" i="40"/>
  <c r="P24" i="40"/>
  <c r="Q24" i="40"/>
  <c r="R24" i="40"/>
  <c r="S24" i="40"/>
  <c r="T24" i="40"/>
  <c r="U24" i="40"/>
  <c r="V24" i="40"/>
  <c r="W24" i="40"/>
  <c r="X24" i="40"/>
  <c r="O8" i="40"/>
  <c r="P8" i="40"/>
  <c r="Q8" i="40"/>
  <c r="R8" i="40"/>
  <c r="S8" i="40"/>
  <c r="T8" i="40"/>
  <c r="U8" i="40"/>
  <c r="V8" i="40"/>
  <c r="W8" i="40"/>
  <c r="X8" i="40"/>
  <c r="N8" i="40"/>
  <c r="H12" i="7" l="1"/>
  <c r="H11" i="7"/>
  <c r="H10" i="7"/>
  <c r="H9" i="7"/>
  <c r="H8" i="7"/>
  <c r="H7" i="7"/>
  <c r="H6" i="7"/>
  <c r="H5" i="7"/>
  <c r="H4" i="7"/>
  <c r="BJ46" i="39" l="1"/>
  <c r="BJ33" i="39"/>
  <c r="BJ20" i="39"/>
  <c r="BJ7" i="39"/>
  <c r="BI57" i="39"/>
  <c r="BH57" i="39"/>
  <c r="BG57" i="39"/>
  <c r="BF57" i="39"/>
  <c r="BE57" i="39"/>
  <c r="BD57" i="39"/>
  <c r="BC57" i="39"/>
  <c r="BB57" i="39"/>
  <c r="BA57" i="39"/>
  <c r="AZ57" i="39"/>
  <c r="AY57" i="39"/>
  <c r="AX57" i="39"/>
  <c r="AW57" i="39"/>
  <c r="AV57" i="39"/>
  <c r="AU57" i="39"/>
  <c r="AT57" i="39"/>
  <c r="AS57" i="39"/>
  <c r="AR57" i="39"/>
  <c r="AQ57" i="39"/>
  <c r="AP57" i="39"/>
  <c r="AO57" i="39"/>
  <c r="AN57" i="39"/>
  <c r="AM57" i="39"/>
  <c r="AL57" i="39"/>
  <c r="AK57" i="39"/>
  <c r="AJ57" i="39"/>
  <c r="AI57" i="39"/>
  <c r="AH57" i="39"/>
  <c r="AG57" i="39"/>
  <c r="AF57" i="39"/>
  <c r="AE57" i="39"/>
  <c r="AD57" i="39"/>
  <c r="BI56" i="39"/>
  <c r="BH56" i="39"/>
  <c r="BG56" i="39"/>
  <c r="BF56" i="39"/>
  <c r="BE56" i="39"/>
  <c r="BD56" i="39"/>
  <c r="BC56" i="39"/>
  <c r="BB56" i="39"/>
  <c r="BA56" i="39"/>
  <c r="AZ56" i="39"/>
  <c r="AY56" i="39"/>
  <c r="AX56" i="39"/>
  <c r="AW56" i="39"/>
  <c r="AV56" i="39"/>
  <c r="AU56" i="39"/>
  <c r="AT56" i="39"/>
  <c r="AS56" i="39"/>
  <c r="AR56" i="39"/>
  <c r="AQ56" i="39"/>
  <c r="AP56" i="39"/>
  <c r="AO56" i="39"/>
  <c r="AN56" i="39"/>
  <c r="AM56" i="39"/>
  <c r="AL56" i="39"/>
  <c r="AK56" i="39"/>
  <c r="AJ56" i="39"/>
  <c r="AI56" i="39"/>
  <c r="AH56" i="39"/>
  <c r="AG56" i="39"/>
  <c r="AF56" i="39"/>
  <c r="AE56" i="39"/>
  <c r="AD56" i="39"/>
  <c r="BI55" i="39"/>
  <c r="BH55" i="39"/>
  <c r="BG55" i="39"/>
  <c r="BF55" i="39"/>
  <c r="BE55" i="39"/>
  <c r="BD55" i="39"/>
  <c r="BC55" i="39"/>
  <c r="BB55" i="39"/>
  <c r="BA55" i="39"/>
  <c r="AZ55" i="39"/>
  <c r="AY55" i="39"/>
  <c r="AX55" i="39"/>
  <c r="AW55" i="39"/>
  <c r="AV55" i="39"/>
  <c r="AU55" i="39"/>
  <c r="AT55" i="39"/>
  <c r="AS55" i="39"/>
  <c r="AR55" i="39"/>
  <c r="AQ55" i="39"/>
  <c r="AP55" i="39"/>
  <c r="AO55" i="39"/>
  <c r="AN55" i="39"/>
  <c r="AM55" i="39"/>
  <c r="AL55" i="39"/>
  <c r="AK55" i="39"/>
  <c r="AJ55" i="39"/>
  <c r="AI55" i="39"/>
  <c r="AH55" i="39"/>
  <c r="AG55" i="39"/>
  <c r="AF55" i="39"/>
  <c r="AE55" i="39"/>
  <c r="AD55" i="39"/>
  <c r="BI54" i="39"/>
  <c r="BH54" i="39"/>
  <c r="BG54" i="39"/>
  <c r="BF54" i="39"/>
  <c r="BE54" i="39"/>
  <c r="BD54" i="39"/>
  <c r="BC54" i="39"/>
  <c r="BB54" i="39"/>
  <c r="BA54" i="39"/>
  <c r="AZ54" i="39"/>
  <c r="AY54" i="39"/>
  <c r="AX54" i="39"/>
  <c r="AW54" i="39"/>
  <c r="AV54" i="39"/>
  <c r="AU54" i="39"/>
  <c r="AT54" i="39"/>
  <c r="AS54" i="39"/>
  <c r="AR54" i="39"/>
  <c r="AQ54" i="39"/>
  <c r="AP54" i="39"/>
  <c r="AO54" i="39"/>
  <c r="AN54" i="39"/>
  <c r="AM54" i="39"/>
  <c r="AL54" i="39"/>
  <c r="AK54" i="39"/>
  <c r="AJ54" i="39"/>
  <c r="AI54" i="39"/>
  <c r="AH54" i="39"/>
  <c r="AG54" i="39"/>
  <c r="AF54" i="39"/>
  <c r="AE54" i="39"/>
  <c r="AD54" i="39"/>
  <c r="BI53" i="39"/>
  <c r="BH53" i="39"/>
  <c r="BG53" i="39"/>
  <c r="BF53" i="39"/>
  <c r="BE53" i="39"/>
  <c r="BD53" i="39"/>
  <c r="BC53" i="39"/>
  <c r="BB53" i="39"/>
  <c r="BA53" i="39"/>
  <c r="AZ53" i="39"/>
  <c r="AY53" i="39"/>
  <c r="AX53" i="39"/>
  <c r="AW53" i="39"/>
  <c r="AV53" i="39"/>
  <c r="AU53" i="39"/>
  <c r="AT53" i="39"/>
  <c r="AS53" i="39"/>
  <c r="AR53" i="39"/>
  <c r="AQ53" i="39"/>
  <c r="AP53" i="39"/>
  <c r="AO53" i="39"/>
  <c r="AN53" i="39"/>
  <c r="AM53" i="39"/>
  <c r="AL53" i="39"/>
  <c r="AK53" i="39"/>
  <c r="AJ53" i="39"/>
  <c r="AI53" i="39"/>
  <c r="AH53" i="39"/>
  <c r="AG53" i="39"/>
  <c r="AF53" i="39"/>
  <c r="AE53" i="39"/>
  <c r="AD53" i="39"/>
  <c r="BI52" i="39"/>
  <c r="BH52" i="39"/>
  <c r="BG52" i="39"/>
  <c r="BF52" i="39"/>
  <c r="BE52" i="39"/>
  <c r="BD52" i="39"/>
  <c r="BC52" i="39"/>
  <c r="BB52" i="39"/>
  <c r="BA52" i="39"/>
  <c r="AZ52" i="39"/>
  <c r="AY52" i="39"/>
  <c r="AX52" i="39"/>
  <c r="AW52" i="39"/>
  <c r="AV52" i="39"/>
  <c r="AU52" i="39"/>
  <c r="AT52" i="39"/>
  <c r="AS52" i="39"/>
  <c r="AR52" i="39"/>
  <c r="AQ52" i="39"/>
  <c r="AP52" i="39"/>
  <c r="AO52" i="39"/>
  <c r="AN52" i="39"/>
  <c r="AM52" i="39"/>
  <c r="AL52" i="39"/>
  <c r="AK52" i="39"/>
  <c r="AJ52" i="39"/>
  <c r="AI52" i="39"/>
  <c r="AH52" i="39"/>
  <c r="AG52" i="39"/>
  <c r="AF52" i="39"/>
  <c r="AE52" i="39"/>
  <c r="AD52" i="39"/>
  <c r="BI51" i="39"/>
  <c r="BH51" i="39"/>
  <c r="BG51" i="39"/>
  <c r="BF51" i="39"/>
  <c r="BE51" i="39"/>
  <c r="BD51" i="39"/>
  <c r="BC51" i="39"/>
  <c r="BB51" i="39"/>
  <c r="BA51" i="39"/>
  <c r="AZ51" i="39"/>
  <c r="AY51" i="39"/>
  <c r="AX51" i="39"/>
  <c r="AW51" i="39"/>
  <c r="AV51" i="39"/>
  <c r="AU51" i="39"/>
  <c r="AT51" i="39"/>
  <c r="AS51" i="39"/>
  <c r="AR51" i="39"/>
  <c r="AQ51" i="39"/>
  <c r="AP51" i="39"/>
  <c r="AO51" i="39"/>
  <c r="AN51" i="39"/>
  <c r="AM51" i="39"/>
  <c r="AL51" i="39"/>
  <c r="AK51" i="39"/>
  <c r="AJ51" i="39"/>
  <c r="AI51" i="39"/>
  <c r="AH51" i="39"/>
  <c r="AG51" i="39"/>
  <c r="AF51" i="39"/>
  <c r="AE51" i="39"/>
  <c r="AD51" i="39"/>
  <c r="BI50" i="39"/>
  <c r="BH50" i="39"/>
  <c r="BG50" i="39"/>
  <c r="BF50" i="39"/>
  <c r="BE50" i="39"/>
  <c r="BD50" i="39"/>
  <c r="BC50" i="39"/>
  <c r="BB50" i="39"/>
  <c r="BA50" i="39"/>
  <c r="AZ50" i="39"/>
  <c r="AY50" i="39"/>
  <c r="AX50" i="39"/>
  <c r="AW50" i="39"/>
  <c r="AV50" i="39"/>
  <c r="AU50" i="39"/>
  <c r="AT50" i="39"/>
  <c r="AS50" i="39"/>
  <c r="AR50" i="39"/>
  <c r="AQ50" i="39"/>
  <c r="AP50" i="39"/>
  <c r="AO50" i="39"/>
  <c r="AN50" i="39"/>
  <c r="AM50" i="39"/>
  <c r="AL50" i="39"/>
  <c r="AK50" i="39"/>
  <c r="AJ50" i="39"/>
  <c r="AI50" i="39"/>
  <c r="AH50" i="39"/>
  <c r="AG50" i="39"/>
  <c r="AF50" i="39"/>
  <c r="AE50" i="39"/>
  <c r="AD50" i="39"/>
  <c r="BI49" i="39"/>
  <c r="BH49" i="39"/>
  <c r="BG49" i="39"/>
  <c r="BF49" i="39"/>
  <c r="BE49" i="39"/>
  <c r="BD49" i="39"/>
  <c r="BC49" i="39"/>
  <c r="BB49" i="39"/>
  <c r="BA49" i="39"/>
  <c r="AZ49" i="39"/>
  <c r="AY49" i="39"/>
  <c r="AX49" i="39"/>
  <c r="AW49" i="39"/>
  <c r="AV49" i="39"/>
  <c r="AU49" i="39"/>
  <c r="AT49" i="39"/>
  <c r="AS49" i="39"/>
  <c r="AR49" i="39"/>
  <c r="AQ49" i="39"/>
  <c r="AP49" i="39"/>
  <c r="AO49" i="39"/>
  <c r="AN49" i="39"/>
  <c r="AM49" i="39"/>
  <c r="AL49" i="39"/>
  <c r="AK49" i="39"/>
  <c r="AJ49" i="39"/>
  <c r="AI49" i="39"/>
  <c r="AH49" i="39"/>
  <c r="AG49" i="39"/>
  <c r="AF49" i="39"/>
  <c r="AE49" i="39"/>
  <c r="AD49" i="39"/>
  <c r="BI48" i="39"/>
  <c r="BH48" i="39"/>
  <c r="BG48" i="39"/>
  <c r="BF48" i="39"/>
  <c r="BE48" i="39"/>
  <c r="BD48" i="39"/>
  <c r="BC48" i="39"/>
  <c r="BB48" i="39"/>
  <c r="BA48" i="39"/>
  <c r="AZ48" i="39"/>
  <c r="AY48" i="39"/>
  <c r="AX48" i="39"/>
  <c r="AW48" i="39"/>
  <c r="AV48" i="39"/>
  <c r="AU48" i="39"/>
  <c r="AT48" i="39"/>
  <c r="AS48" i="39"/>
  <c r="AR48" i="39"/>
  <c r="AQ48" i="39"/>
  <c r="AP48" i="39"/>
  <c r="AO48" i="39"/>
  <c r="AN48" i="39"/>
  <c r="AM48" i="39"/>
  <c r="AL48" i="39"/>
  <c r="AK48" i="39"/>
  <c r="AJ48" i="39"/>
  <c r="AI48" i="39"/>
  <c r="AH48" i="39"/>
  <c r="AG48" i="39"/>
  <c r="AF48" i="39"/>
  <c r="AE48" i="39"/>
  <c r="AD48" i="39"/>
  <c r="BI47" i="39"/>
  <c r="BI66" i="39" s="1"/>
  <c r="BH47" i="39"/>
  <c r="BH66" i="39" s="1"/>
  <c r="BG47" i="39"/>
  <c r="BG66" i="39" s="1"/>
  <c r="BF47" i="39"/>
  <c r="BF66" i="39" s="1"/>
  <c r="BE47" i="39"/>
  <c r="BE66" i="39" s="1"/>
  <c r="BD47" i="39"/>
  <c r="BD66" i="39" s="1"/>
  <c r="BC47" i="39"/>
  <c r="BC66" i="39" s="1"/>
  <c r="BB47" i="39"/>
  <c r="BB66" i="39" s="1"/>
  <c r="BA47" i="39"/>
  <c r="BA66" i="39" s="1"/>
  <c r="AZ47" i="39"/>
  <c r="AZ66" i="39" s="1"/>
  <c r="AY47" i="39"/>
  <c r="AY66" i="39" s="1"/>
  <c r="AX47" i="39"/>
  <c r="AX66" i="39" s="1"/>
  <c r="AW47" i="39"/>
  <c r="AW66" i="39" s="1"/>
  <c r="AV47" i="39"/>
  <c r="AV66" i="39" s="1"/>
  <c r="AU47" i="39"/>
  <c r="AU66" i="39" s="1"/>
  <c r="AT47" i="39"/>
  <c r="AT66" i="39" s="1"/>
  <c r="AS47" i="39"/>
  <c r="AS66" i="39" s="1"/>
  <c r="AR47" i="39"/>
  <c r="AR66" i="39" s="1"/>
  <c r="AQ47" i="39"/>
  <c r="AQ66" i="39" s="1"/>
  <c r="AP47" i="39"/>
  <c r="AP66" i="39" s="1"/>
  <c r="AO47" i="39"/>
  <c r="AO66" i="39" s="1"/>
  <c r="AN47" i="39"/>
  <c r="AN66" i="39" s="1"/>
  <c r="AM47" i="39"/>
  <c r="AM66" i="39" s="1"/>
  <c r="AL47" i="39"/>
  <c r="AL66" i="39" s="1"/>
  <c r="AK47" i="39"/>
  <c r="AK66" i="39" s="1"/>
  <c r="AJ47" i="39"/>
  <c r="AJ66" i="39" s="1"/>
  <c r="AI47" i="39"/>
  <c r="AI66" i="39" s="1"/>
  <c r="AH47" i="39"/>
  <c r="AH66" i="39" s="1"/>
  <c r="AG47" i="39"/>
  <c r="AG66" i="39" s="1"/>
  <c r="AF47" i="39"/>
  <c r="AF66" i="39" s="1"/>
  <c r="AE47" i="39"/>
  <c r="AE66" i="39" s="1"/>
  <c r="AD47" i="39"/>
  <c r="BI44" i="39"/>
  <c r="BH44" i="39"/>
  <c r="BG44" i="39"/>
  <c r="BF44" i="39"/>
  <c r="BE44" i="39"/>
  <c r="BD44" i="39"/>
  <c r="BC44" i="39"/>
  <c r="BB44" i="39"/>
  <c r="BA44" i="39"/>
  <c r="AZ44" i="39"/>
  <c r="AY44" i="39"/>
  <c r="AX44" i="39"/>
  <c r="AW44" i="39"/>
  <c r="AV44" i="39"/>
  <c r="AU44" i="39"/>
  <c r="AT44" i="39"/>
  <c r="AS44" i="39"/>
  <c r="AR44" i="39"/>
  <c r="AQ44" i="39"/>
  <c r="AP44" i="39"/>
  <c r="AO44" i="39"/>
  <c r="AN44" i="39"/>
  <c r="AM44" i="39"/>
  <c r="AL44" i="39"/>
  <c r="AK44" i="39"/>
  <c r="AJ44" i="39"/>
  <c r="AI44" i="39"/>
  <c r="AH44" i="39"/>
  <c r="AG44" i="39"/>
  <c r="AF44" i="39"/>
  <c r="AE44" i="39"/>
  <c r="AD44" i="39"/>
  <c r="BI43" i="39"/>
  <c r="BH43" i="39"/>
  <c r="BG43" i="39"/>
  <c r="BF43" i="39"/>
  <c r="BE43" i="39"/>
  <c r="BD43" i="39"/>
  <c r="BC43" i="39"/>
  <c r="BB43" i="39"/>
  <c r="BA43" i="39"/>
  <c r="AZ43" i="39"/>
  <c r="AY43" i="39"/>
  <c r="AX43" i="39"/>
  <c r="AW43" i="39"/>
  <c r="AV43" i="39"/>
  <c r="AU43" i="39"/>
  <c r="AT43" i="39"/>
  <c r="AS43" i="39"/>
  <c r="AR43" i="39"/>
  <c r="AQ43" i="39"/>
  <c r="AP43" i="39"/>
  <c r="AO43" i="39"/>
  <c r="AN43" i="39"/>
  <c r="AM43" i="39"/>
  <c r="AL43" i="39"/>
  <c r="AK43" i="39"/>
  <c r="AJ43" i="39"/>
  <c r="AI43" i="39"/>
  <c r="AH43" i="39"/>
  <c r="AG43" i="39"/>
  <c r="AF43" i="39"/>
  <c r="AE43" i="39"/>
  <c r="AD43" i="39"/>
  <c r="BI42" i="39"/>
  <c r="BH42" i="39"/>
  <c r="BG42" i="39"/>
  <c r="BF42" i="39"/>
  <c r="BE42" i="39"/>
  <c r="BD42" i="39"/>
  <c r="BC42" i="39"/>
  <c r="BB42" i="39"/>
  <c r="BA42" i="39"/>
  <c r="AZ42" i="39"/>
  <c r="AY42" i="39"/>
  <c r="AX42" i="39"/>
  <c r="AW42" i="39"/>
  <c r="AV42" i="39"/>
  <c r="AU42" i="39"/>
  <c r="AT42" i="39"/>
  <c r="AS42" i="39"/>
  <c r="AR42" i="39"/>
  <c r="AQ42" i="39"/>
  <c r="AP42" i="39"/>
  <c r="AO42" i="39"/>
  <c r="AN42" i="39"/>
  <c r="AM42" i="39"/>
  <c r="AL42" i="39"/>
  <c r="AK42" i="39"/>
  <c r="AJ42" i="39"/>
  <c r="AI42" i="39"/>
  <c r="AH42" i="39"/>
  <c r="AG42" i="39"/>
  <c r="AF42" i="39"/>
  <c r="AE42" i="39"/>
  <c r="AD42" i="39"/>
  <c r="BI41" i="39"/>
  <c r="BH41" i="39"/>
  <c r="BG41" i="39"/>
  <c r="BF41" i="39"/>
  <c r="BE41" i="39"/>
  <c r="BD41" i="39"/>
  <c r="BC41" i="39"/>
  <c r="BB41" i="39"/>
  <c r="BA41" i="39"/>
  <c r="AZ41" i="39"/>
  <c r="AY41" i="39"/>
  <c r="AX41" i="39"/>
  <c r="AW41" i="39"/>
  <c r="AV41" i="39"/>
  <c r="AU41" i="39"/>
  <c r="AT41" i="39"/>
  <c r="AS41" i="39"/>
  <c r="AR41" i="39"/>
  <c r="AQ41" i="39"/>
  <c r="AP41" i="39"/>
  <c r="AO41" i="39"/>
  <c r="AN41" i="39"/>
  <c r="AM41" i="39"/>
  <c r="AL41" i="39"/>
  <c r="AK41" i="39"/>
  <c r="AJ41" i="39"/>
  <c r="AI41" i="39"/>
  <c r="AH41" i="39"/>
  <c r="AG41" i="39"/>
  <c r="AF41" i="39"/>
  <c r="AE41" i="39"/>
  <c r="AD41" i="39"/>
  <c r="BI40" i="39"/>
  <c r="BH40" i="39"/>
  <c r="BG40" i="39"/>
  <c r="BF40" i="39"/>
  <c r="BE40" i="39"/>
  <c r="BD40" i="39"/>
  <c r="BC40" i="39"/>
  <c r="BB40" i="39"/>
  <c r="BA40" i="39"/>
  <c r="AZ40" i="39"/>
  <c r="AY40" i="39"/>
  <c r="AX40" i="39"/>
  <c r="AW40" i="39"/>
  <c r="AV40" i="39"/>
  <c r="AU40" i="39"/>
  <c r="AT40" i="39"/>
  <c r="AS40" i="39"/>
  <c r="AR40" i="39"/>
  <c r="AQ40" i="39"/>
  <c r="AP40" i="39"/>
  <c r="AO40" i="39"/>
  <c r="AN40" i="39"/>
  <c r="AM40" i="39"/>
  <c r="AL40" i="39"/>
  <c r="AK40" i="39"/>
  <c r="AJ40" i="39"/>
  <c r="AI40" i="39"/>
  <c r="AH40" i="39"/>
  <c r="AG40" i="39"/>
  <c r="AF40" i="39"/>
  <c r="AE40" i="39"/>
  <c r="AD40" i="39"/>
  <c r="BI39" i="39"/>
  <c r="BH39" i="39"/>
  <c r="BG39" i="39"/>
  <c r="BF39" i="39"/>
  <c r="BE39" i="39"/>
  <c r="BD39" i="39"/>
  <c r="BC39" i="39"/>
  <c r="BB39" i="39"/>
  <c r="BA39" i="39"/>
  <c r="AZ39" i="39"/>
  <c r="AY39" i="39"/>
  <c r="AX39" i="39"/>
  <c r="AW39" i="39"/>
  <c r="AV39" i="39"/>
  <c r="AU39" i="39"/>
  <c r="AT39" i="39"/>
  <c r="AS39" i="39"/>
  <c r="AR39" i="39"/>
  <c r="AQ39" i="39"/>
  <c r="AP39" i="39"/>
  <c r="AO39" i="39"/>
  <c r="AN39" i="39"/>
  <c r="AM39" i="39"/>
  <c r="AL39" i="39"/>
  <c r="AK39" i="39"/>
  <c r="AJ39" i="39"/>
  <c r="AI39" i="39"/>
  <c r="AH39" i="39"/>
  <c r="AG39" i="39"/>
  <c r="AF39" i="39"/>
  <c r="AE39" i="39"/>
  <c r="AD39" i="39"/>
  <c r="BI38" i="39"/>
  <c r="BH38" i="39"/>
  <c r="BG38" i="39"/>
  <c r="BF38" i="39"/>
  <c r="BE38" i="39"/>
  <c r="BD38" i="39"/>
  <c r="BC38" i="39"/>
  <c r="BB38" i="39"/>
  <c r="BA38" i="39"/>
  <c r="AZ38" i="39"/>
  <c r="AY38" i="39"/>
  <c r="AX38" i="39"/>
  <c r="AW38" i="39"/>
  <c r="AV38" i="39"/>
  <c r="AU38" i="39"/>
  <c r="AT38" i="39"/>
  <c r="AS38" i="39"/>
  <c r="AR38" i="39"/>
  <c r="AQ38" i="39"/>
  <c r="AP38" i="39"/>
  <c r="AO38" i="39"/>
  <c r="AN38" i="39"/>
  <c r="AM38" i="39"/>
  <c r="AL38" i="39"/>
  <c r="AK38" i="39"/>
  <c r="AJ38" i="39"/>
  <c r="AI38" i="39"/>
  <c r="AH38" i="39"/>
  <c r="AG38" i="39"/>
  <c r="AF38" i="39"/>
  <c r="AE38" i="39"/>
  <c r="AD38" i="39"/>
  <c r="BI37" i="39"/>
  <c r="BH37" i="39"/>
  <c r="BG37" i="39"/>
  <c r="BF37" i="39"/>
  <c r="BE37" i="39"/>
  <c r="BD37" i="39"/>
  <c r="BC37" i="39"/>
  <c r="BB37" i="39"/>
  <c r="BA37" i="39"/>
  <c r="AZ37" i="39"/>
  <c r="AY37" i="39"/>
  <c r="AX37" i="39"/>
  <c r="AW37" i="39"/>
  <c r="AV37" i="39"/>
  <c r="AU37" i="39"/>
  <c r="AT37" i="39"/>
  <c r="AS37" i="39"/>
  <c r="AR37" i="39"/>
  <c r="AQ37" i="39"/>
  <c r="AP37" i="39"/>
  <c r="AO37" i="39"/>
  <c r="AN37" i="39"/>
  <c r="AM37" i="39"/>
  <c r="AL37" i="39"/>
  <c r="AK37" i="39"/>
  <c r="AJ37" i="39"/>
  <c r="AI37" i="39"/>
  <c r="AH37" i="39"/>
  <c r="AG37" i="39"/>
  <c r="AF37" i="39"/>
  <c r="AE37" i="39"/>
  <c r="AD37" i="39"/>
  <c r="BI36" i="39"/>
  <c r="BH36" i="39"/>
  <c r="BG36" i="39"/>
  <c r="BF36" i="39"/>
  <c r="BE36" i="39"/>
  <c r="BD36" i="39"/>
  <c r="BC36" i="39"/>
  <c r="BB36" i="39"/>
  <c r="BA36" i="39"/>
  <c r="AZ36" i="39"/>
  <c r="AY36" i="39"/>
  <c r="AX36" i="39"/>
  <c r="AW36" i="39"/>
  <c r="AV36" i="39"/>
  <c r="AU36" i="39"/>
  <c r="AT36" i="39"/>
  <c r="AS36" i="39"/>
  <c r="AR36" i="39"/>
  <c r="AQ36" i="39"/>
  <c r="AP36" i="39"/>
  <c r="AO36" i="39"/>
  <c r="AN36" i="39"/>
  <c r="AM36" i="39"/>
  <c r="AL36" i="39"/>
  <c r="AK36" i="39"/>
  <c r="AJ36" i="39"/>
  <c r="AI36" i="39"/>
  <c r="AH36" i="39"/>
  <c r="AG36" i="39"/>
  <c r="AF36" i="39"/>
  <c r="AE36" i="39"/>
  <c r="AD36" i="39"/>
  <c r="BI35" i="39"/>
  <c r="BH35" i="39"/>
  <c r="BG35" i="39"/>
  <c r="BF35" i="39"/>
  <c r="BE35" i="39"/>
  <c r="BD35" i="39"/>
  <c r="BC35" i="39"/>
  <c r="BB35" i="39"/>
  <c r="BA35" i="39"/>
  <c r="AZ35" i="39"/>
  <c r="AY35" i="39"/>
  <c r="AX35" i="39"/>
  <c r="AW35" i="39"/>
  <c r="AV35" i="39"/>
  <c r="AU35" i="39"/>
  <c r="AT35" i="39"/>
  <c r="AS35" i="39"/>
  <c r="AR35" i="39"/>
  <c r="AQ35" i="39"/>
  <c r="AP35" i="39"/>
  <c r="AO35" i="39"/>
  <c r="AN35" i="39"/>
  <c r="AM35" i="39"/>
  <c r="AL35" i="39"/>
  <c r="AK35" i="39"/>
  <c r="AJ35" i="39"/>
  <c r="AI35" i="39"/>
  <c r="AH35" i="39"/>
  <c r="AG35" i="39"/>
  <c r="AF35" i="39"/>
  <c r="AE35" i="39"/>
  <c r="AD35" i="39"/>
  <c r="BI34" i="39"/>
  <c r="BI65" i="39" s="1"/>
  <c r="BH34" i="39"/>
  <c r="BH65" i="39" s="1"/>
  <c r="BG34" i="39"/>
  <c r="BG65" i="39" s="1"/>
  <c r="BF34" i="39"/>
  <c r="BF65" i="39" s="1"/>
  <c r="BE34" i="39"/>
  <c r="BE65" i="39" s="1"/>
  <c r="BD34" i="39"/>
  <c r="BD65" i="39" s="1"/>
  <c r="BC34" i="39"/>
  <c r="BC65" i="39" s="1"/>
  <c r="BB34" i="39"/>
  <c r="BB65" i="39" s="1"/>
  <c r="BA34" i="39"/>
  <c r="BA65" i="39" s="1"/>
  <c r="AZ34" i="39"/>
  <c r="AZ65" i="39" s="1"/>
  <c r="AY34" i="39"/>
  <c r="AY65" i="39" s="1"/>
  <c r="AX34" i="39"/>
  <c r="AX65" i="39" s="1"/>
  <c r="AW34" i="39"/>
  <c r="AW65" i="39" s="1"/>
  <c r="AV34" i="39"/>
  <c r="AV65" i="39" s="1"/>
  <c r="AU34" i="39"/>
  <c r="AU65" i="39" s="1"/>
  <c r="AT34" i="39"/>
  <c r="AT65" i="39" s="1"/>
  <c r="AS34" i="39"/>
  <c r="AS65" i="39" s="1"/>
  <c r="AR34" i="39"/>
  <c r="AR65" i="39" s="1"/>
  <c r="AQ34" i="39"/>
  <c r="AQ65" i="39" s="1"/>
  <c r="AP34" i="39"/>
  <c r="AP65" i="39" s="1"/>
  <c r="AO34" i="39"/>
  <c r="AO65" i="39" s="1"/>
  <c r="AN34" i="39"/>
  <c r="AN65" i="39" s="1"/>
  <c r="AM34" i="39"/>
  <c r="AM65" i="39" s="1"/>
  <c r="AL34" i="39"/>
  <c r="AL65" i="39" s="1"/>
  <c r="AK34" i="39"/>
  <c r="AK65" i="39" s="1"/>
  <c r="AJ34" i="39"/>
  <c r="AJ65" i="39" s="1"/>
  <c r="AI34" i="39"/>
  <c r="AI65" i="39" s="1"/>
  <c r="AH34" i="39"/>
  <c r="AH65" i="39" s="1"/>
  <c r="AG34" i="39"/>
  <c r="AG65" i="39" s="1"/>
  <c r="AF34" i="39"/>
  <c r="AF65" i="39" s="1"/>
  <c r="AE34" i="39"/>
  <c r="AE65" i="39" s="1"/>
  <c r="AD34" i="39"/>
  <c r="BI31" i="39"/>
  <c r="BH31" i="39"/>
  <c r="BG31" i="39"/>
  <c r="BF31" i="39"/>
  <c r="BE31" i="39"/>
  <c r="BD31" i="39"/>
  <c r="BC31" i="39"/>
  <c r="BB31" i="39"/>
  <c r="BA31" i="39"/>
  <c r="AZ31" i="39"/>
  <c r="AY31" i="39"/>
  <c r="AX31" i="39"/>
  <c r="AW31" i="39"/>
  <c r="AV31" i="39"/>
  <c r="AU31" i="39"/>
  <c r="AT31" i="39"/>
  <c r="AS31" i="39"/>
  <c r="AR31" i="39"/>
  <c r="AQ31" i="39"/>
  <c r="AP31" i="39"/>
  <c r="AO31" i="39"/>
  <c r="AN31" i="39"/>
  <c r="AM31" i="39"/>
  <c r="AL31" i="39"/>
  <c r="AK31" i="39"/>
  <c r="AJ31" i="39"/>
  <c r="AI31" i="39"/>
  <c r="AH31" i="39"/>
  <c r="AG31" i="39"/>
  <c r="AF31" i="39"/>
  <c r="AE31" i="39"/>
  <c r="AD31" i="39"/>
  <c r="BI30" i="39"/>
  <c r="BH30" i="39"/>
  <c r="BG30" i="39"/>
  <c r="BF30" i="39"/>
  <c r="BE30" i="39"/>
  <c r="BD30" i="39"/>
  <c r="BC30" i="39"/>
  <c r="BB30" i="39"/>
  <c r="BA30" i="39"/>
  <c r="AZ30" i="39"/>
  <c r="AY30" i="39"/>
  <c r="AX30" i="39"/>
  <c r="AW30" i="39"/>
  <c r="AV30" i="39"/>
  <c r="AU30" i="39"/>
  <c r="AT30" i="39"/>
  <c r="AS30" i="39"/>
  <c r="AR30" i="39"/>
  <c r="AQ30" i="39"/>
  <c r="AP30" i="39"/>
  <c r="AO30" i="39"/>
  <c r="AN30" i="39"/>
  <c r="AM30" i="39"/>
  <c r="AL30" i="39"/>
  <c r="AK30" i="39"/>
  <c r="AJ30" i="39"/>
  <c r="AI30" i="39"/>
  <c r="AH30" i="39"/>
  <c r="AG30" i="39"/>
  <c r="AF30" i="39"/>
  <c r="AE30" i="39"/>
  <c r="AD30" i="39"/>
  <c r="BI29" i="39"/>
  <c r="BH29" i="39"/>
  <c r="BG29" i="39"/>
  <c r="BF29" i="39"/>
  <c r="BE29" i="39"/>
  <c r="BD29" i="39"/>
  <c r="BC29" i="39"/>
  <c r="BB29" i="39"/>
  <c r="BA29" i="39"/>
  <c r="AZ29" i="39"/>
  <c r="AY29" i="39"/>
  <c r="AX29" i="39"/>
  <c r="AW29" i="39"/>
  <c r="AV29" i="39"/>
  <c r="AU29" i="39"/>
  <c r="AT29" i="39"/>
  <c r="AS29" i="39"/>
  <c r="AR29" i="39"/>
  <c r="AQ29" i="39"/>
  <c r="AP29" i="39"/>
  <c r="AO29" i="39"/>
  <c r="AN29" i="39"/>
  <c r="AM29" i="39"/>
  <c r="AL29" i="39"/>
  <c r="AK29" i="39"/>
  <c r="AJ29" i="39"/>
  <c r="AI29" i="39"/>
  <c r="AH29" i="39"/>
  <c r="AG29" i="39"/>
  <c r="AF29" i="39"/>
  <c r="AE29" i="39"/>
  <c r="AD29" i="39"/>
  <c r="BI28" i="39"/>
  <c r="BH28" i="39"/>
  <c r="BG28" i="39"/>
  <c r="BF28" i="39"/>
  <c r="BE28" i="39"/>
  <c r="BD28" i="39"/>
  <c r="BC28" i="39"/>
  <c r="BB28" i="39"/>
  <c r="BA28" i="39"/>
  <c r="AZ28" i="39"/>
  <c r="AY28" i="39"/>
  <c r="AX28" i="39"/>
  <c r="AW28" i="39"/>
  <c r="AV28" i="39"/>
  <c r="AU28" i="39"/>
  <c r="AT28" i="39"/>
  <c r="AS28" i="39"/>
  <c r="AR28" i="39"/>
  <c r="AQ28" i="39"/>
  <c r="AP28" i="39"/>
  <c r="AO28" i="39"/>
  <c r="AN28" i="39"/>
  <c r="AM28" i="39"/>
  <c r="AL28" i="39"/>
  <c r="AK28" i="39"/>
  <c r="AJ28" i="39"/>
  <c r="AI28" i="39"/>
  <c r="AH28" i="39"/>
  <c r="AG28" i="39"/>
  <c r="AF28" i="39"/>
  <c r="AE28" i="39"/>
  <c r="AD28" i="39"/>
  <c r="BI27" i="39"/>
  <c r="BH27" i="39"/>
  <c r="BG27" i="39"/>
  <c r="BF27" i="39"/>
  <c r="BE27" i="39"/>
  <c r="BD27" i="39"/>
  <c r="BC27" i="39"/>
  <c r="BB27" i="39"/>
  <c r="BA27" i="39"/>
  <c r="AZ27" i="39"/>
  <c r="AY27" i="39"/>
  <c r="AX27" i="39"/>
  <c r="AW27" i="39"/>
  <c r="AV27" i="39"/>
  <c r="AU27" i="39"/>
  <c r="AT27" i="39"/>
  <c r="AS27" i="39"/>
  <c r="AR27" i="39"/>
  <c r="AQ27" i="39"/>
  <c r="AP27" i="39"/>
  <c r="AO27" i="39"/>
  <c r="AN27" i="39"/>
  <c r="AM27" i="39"/>
  <c r="AL27" i="39"/>
  <c r="AK27" i="39"/>
  <c r="AJ27" i="39"/>
  <c r="AI27" i="39"/>
  <c r="AH27" i="39"/>
  <c r="AG27" i="39"/>
  <c r="AF27" i="39"/>
  <c r="AE27" i="39"/>
  <c r="AD27" i="39"/>
  <c r="BI26" i="39"/>
  <c r="BH26" i="39"/>
  <c r="BG26" i="39"/>
  <c r="BF26" i="39"/>
  <c r="BE26" i="39"/>
  <c r="BD26" i="39"/>
  <c r="BC26" i="39"/>
  <c r="BB26" i="39"/>
  <c r="BA26" i="39"/>
  <c r="AZ26" i="39"/>
  <c r="AY26" i="39"/>
  <c r="AX26" i="39"/>
  <c r="AW26" i="39"/>
  <c r="AV26" i="39"/>
  <c r="AU26" i="39"/>
  <c r="AT26" i="39"/>
  <c r="AS26" i="39"/>
  <c r="AR26" i="39"/>
  <c r="AQ26" i="39"/>
  <c r="AP26" i="39"/>
  <c r="AO26" i="39"/>
  <c r="AN26" i="39"/>
  <c r="AM26" i="39"/>
  <c r="AL26" i="39"/>
  <c r="AK26" i="39"/>
  <c r="AJ26" i="39"/>
  <c r="AI26" i="39"/>
  <c r="AH26" i="39"/>
  <c r="AG26" i="39"/>
  <c r="AF26" i="39"/>
  <c r="AE26" i="39"/>
  <c r="AD26" i="39"/>
  <c r="BI25" i="39"/>
  <c r="BH25" i="39"/>
  <c r="BG25" i="39"/>
  <c r="BF25" i="39"/>
  <c r="BE25" i="39"/>
  <c r="BD25" i="39"/>
  <c r="BC25" i="39"/>
  <c r="BB25" i="39"/>
  <c r="BA25" i="39"/>
  <c r="AZ25" i="39"/>
  <c r="AY25" i="39"/>
  <c r="AX25" i="39"/>
  <c r="AW25" i="39"/>
  <c r="AV25" i="39"/>
  <c r="AU25" i="39"/>
  <c r="AT25" i="39"/>
  <c r="AS25" i="39"/>
  <c r="AR25" i="39"/>
  <c r="AQ25" i="39"/>
  <c r="AP25" i="39"/>
  <c r="AO25" i="39"/>
  <c r="AN25" i="39"/>
  <c r="AM25" i="39"/>
  <c r="AL25" i="39"/>
  <c r="AK25" i="39"/>
  <c r="AJ25" i="39"/>
  <c r="AI25" i="39"/>
  <c r="AH25" i="39"/>
  <c r="AG25" i="39"/>
  <c r="AF25" i="39"/>
  <c r="AE25" i="39"/>
  <c r="AD25" i="39"/>
  <c r="BI24" i="39"/>
  <c r="BH24" i="39"/>
  <c r="BG24" i="39"/>
  <c r="BF24" i="39"/>
  <c r="BE24" i="39"/>
  <c r="BD24" i="39"/>
  <c r="BC24" i="39"/>
  <c r="BB24" i="39"/>
  <c r="BA24" i="39"/>
  <c r="AZ24" i="39"/>
  <c r="AY24" i="39"/>
  <c r="AX24" i="39"/>
  <c r="AW24" i="39"/>
  <c r="AV24" i="39"/>
  <c r="AU24" i="39"/>
  <c r="AT24" i="39"/>
  <c r="AS24" i="39"/>
  <c r="AR24" i="39"/>
  <c r="AQ24" i="39"/>
  <c r="AP24" i="39"/>
  <c r="AO24" i="39"/>
  <c r="AN24" i="39"/>
  <c r="AM24" i="39"/>
  <c r="AL24" i="39"/>
  <c r="AK24" i="39"/>
  <c r="AJ24" i="39"/>
  <c r="AI24" i="39"/>
  <c r="AH24" i="39"/>
  <c r="AG24" i="39"/>
  <c r="AF24" i="39"/>
  <c r="AE24" i="39"/>
  <c r="AD24" i="39"/>
  <c r="BI23" i="39"/>
  <c r="BH23" i="39"/>
  <c r="BG23" i="39"/>
  <c r="BF23" i="39"/>
  <c r="BE23" i="39"/>
  <c r="BD23" i="39"/>
  <c r="BC23" i="39"/>
  <c r="BB23" i="39"/>
  <c r="BA23" i="39"/>
  <c r="AZ23" i="39"/>
  <c r="AY23" i="39"/>
  <c r="AX23" i="39"/>
  <c r="AW23" i="39"/>
  <c r="AV23" i="39"/>
  <c r="AU23" i="39"/>
  <c r="AT23" i="39"/>
  <c r="AS23" i="39"/>
  <c r="AR23" i="39"/>
  <c r="AQ23" i="39"/>
  <c r="AP23" i="39"/>
  <c r="AO23" i="39"/>
  <c r="AN23" i="39"/>
  <c r="AM23" i="39"/>
  <c r="AL23" i="39"/>
  <c r="AK23" i="39"/>
  <c r="AJ23" i="39"/>
  <c r="AI23" i="39"/>
  <c r="AH23" i="39"/>
  <c r="AG23" i="39"/>
  <c r="AF23" i="39"/>
  <c r="AE23" i="39"/>
  <c r="AD23" i="39"/>
  <c r="BI22" i="39"/>
  <c r="BH22" i="39"/>
  <c r="BG22" i="39"/>
  <c r="BF22" i="39"/>
  <c r="BE22" i="39"/>
  <c r="BD22" i="39"/>
  <c r="BC22" i="39"/>
  <c r="BB22" i="39"/>
  <c r="BA22" i="39"/>
  <c r="AZ22" i="39"/>
  <c r="AY22" i="39"/>
  <c r="AX22" i="39"/>
  <c r="AW22" i="39"/>
  <c r="AV22" i="39"/>
  <c r="AU22" i="39"/>
  <c r="AT22" i="39"/>
  <c r="AS22" i="39"/>
  <c r="AR22" i="39"/>
  <c r="AQ22" i="39"/>
  <c r="AP22" i="39"/>
  <c r="AO22" i="39"/>
  <c r="AN22" i="39"/>
  <c r="AM22" i="39"/>
  <c r="AL22" i="39"/>
  <c r="AK22" i="39"/>
  <c r="AJ22" i="39"/>
  <c r="AI22" i="39"/>
  <c r="AH22" i="39"/>
  <c r="AG22" i="39"/>
  <c r="AF22" i="39"/>
  <c r="AE22" i="39"/>
  <c r="AD22" i="39"/>
  <c r="BI21" i="39"/>
  <c r="BI64" i="39" s="1"/>
  <c r="BH21" i="39"/>
  <c r="BH64" i="39" s="1"/>
  <c r="BG21" i="39"/>
  <c r="BG64" i="39" s="1"/>
  <c r="BF21" i="39"/>
  <c r="BF64" i="39" s="1"/>
  <c r="BE21" i="39"/>
  <c r="BE64" i="39" s="1"/>
  <c r="BD21" i="39"/>
  <c r="BD64" i="39" s="1"/>
  <c r="BC21" i="39"/>
  <c r="BC64" i="39" s="1"/>
  <c r="BB21" i="39"/>
  <c r="BB64" i="39" s="1"/>
  <c r="BA21" i="39"/>
  <c r="BA64" i="39" s="1"/>
  <c r="AZ21" i="39"/>
  <c r="AZ64" i="39" s="1"/>
  <c r="AY21" i="39"/>
  <c r="AY64" i="39" s="1"/>
  <c r="AX21" i="39"/>
  <c r="AX64" i="39" s="1"/>
  <c r="AW21" i="39"/>
  <c r="AW64" i="39" s="1"/>
  <c r="AV21" i="39"/>
  <c r="AV64" i="39" s="1"/>
  <c r="AU21" i="39"/>
  <c r="AU64" i="39" s="1"/>
  <c r="AT21" i="39"/>
  <c r="AT64" i="39" s="1"/>
  <c r="AS21" i="39"/>
  <c r="AS64" i="39" s="1"/>
  <c r="AR21" i="39"/>
  <c r="AR64" i="39" s="1"/>
  <c r="AQ21" i="39"/>
  <c r="AQ64" i="39" s="1"/>
  <c r="AP21" i="39"/>
  <c r="AP64" i="39" s="1"/>
  <c r="AO21" i="39"/>
  <c r="AO64" i="39" s="1"/>
  <c r="AN21" i="39"/>
  <c r="AN64" i="39" s="1"/>
  <c r="AM21" i="39"/>
  <c r="AM64" i="39" s="1"/>
  <c r="AL21" i="39"/>
  <c r="AL64" i="39" s="1"/>
  <c r="AK21" i="39"/>
  <c r="AK64" i="39" s="1"/>
  <c r="AJ21" i="39"/>
  <c r="AJ64" i="39" s="1"/>
  <c r="AI21" i="39"/>
  <c r="AI64" i="39" s="1"/>
  <c r="AH21" i="39"/>
  <c r="AH64" i="39" s="1"/>
  <c r="AG21" i="39"/>
  <c r="AG64" i="39" s="1"/>
  <c r="AF21" i="39"/>
  <c r="AF64" i="39" s="1"/>
  <c r="AE21" i="39"/>
  <c r="AE64" i="39" s="1"/>
  <c r="AD21" i="39"/>
  <c r="AD9" i="39"/>
  <c r="AE9" i="39"/>
  <c r="AF9" i="39"/>
  <c r="AG9" i="39"/>
  <c r="AH9" i="39"/>
  <c r="AI9" i="39"/>
  <c r="AJ9" i="39"/>
  <c r="AK9" i="39"/>
  <c r="AL9" i="39"/>
  <c r="AM9" i="39"/>
  <c r="AN9" i="39"/>
  <c r="AO9" i="39"/>
  <c r="AP9" i="39"/>
  <c r="AQ9" i="39"/>
  <c r="AR9" i="39"/>
  <c r="AS9" i="39"/>
  <c r="AT9" i="39"/>
  <c r="AU9" i="39"/>
  <c r="AV9" i="39"/>
  <c r="AW9" i="39"/>
  <c r="AX9" i="39"/>
  <c r="AY9" i="39"/>
  <c r="AZ9" i="39"/>
  <c r="BA9" i="39"/>
  <c r="BB9" i="39"/>
  <c r="BC9" i="39"/>
  <c r="BD9" i="39"/>
  <c r="BE9" i="39"/>
  <c r="BF9" i="39"/>
  <c r="BG9" i="39"/>
  <c r="BH9" i="39"/>
  <c r="BI9" i="39"/>
  <c r="AD10" i="39"/>
  <c r="AE10" i="39"/>
  <c r="AF10" i="39"/>
  <c r="AG10" i="39"/>
  <c r="AH10" i="39"/>
  <c r="AI10" i="39"/>
  <c r="AJ10" i="39"/>
  <c r="AK10" i="39"/>
  <c r="AL10" i="39"/>
  <c r="AM10" i="39"/>
  <c r="AN10" i="39"/>
  <c r="AO10" i="39"/>
  <c r="AP10" i="39"/>
  <c r="AQ10" i="39"/>
  <c r="AR10" i="39"/>
  <c r="AS10" i="39"/>
  <c r="AT10" i="39"/>
  <c r="AU10" i="39"/>
  <c r="AV10" i="39"/>
  <c r="AW10" i="39"/>
  <c r="AX10" i="39"/>
  <c r="AY10" i="39"/>
  <c r="AZ10" i="39"/>
  <c r="BA10" i="39"/>
  <c r="BB10" i="39"/>
  <c r="BC10" i="39"/>
  <c r="BD10" i="39"/>
  <c r="BE10" i="39"/>
  <c r="BF10" i="39"/>
  <c r="BG10" i="39"/>
  <c r="BH10" i="39"/>
  <c r="BI10" i="39"/>
  <c r="AD11" i="39"/>
  <c r="AE11" i="39"/>
  <c r="AF11" i="39"/>
  <c r="AG11" i="39"/>
  <c r="AH11" i="39"/>
  <c r="AI11" i="39"/>
  <c r="AJ11" i="39"/>
  <c r="AK11" i="39"/>
  <c r="AL11" i="39"/>
  <c r="AM11" i="39"/>
  <c r="AN11" i="39"/>
  <c r="AO11" i="39"/>
  <c r="AP11" i="39"/>
  <c r="AQ11" i="39"/>
  <c r="AR11" i="39"/>
  <c r="AS11" i="39"/>
  <c r="AT11" i="39"/>
  <c r="AU11" i="39"/>
  <c r="AV11" i="39"/>
  <c r="AW11" i="39"/>
  <c r="AX11" i="39"/>
  <c r="AY11" i="39"/>
  <c r="AZ11" i="39"/>
  <c r="BA11" i="39"/>
  <c r="BB11" i="39"/>
  <c r="BC11" i="39"/>
  <c r="BD11" i="39"/>
  <c r="BE11" i="39"/>
  <c r="BF11" i="39"/>
  <c r="BG11" i="39"/>
  <c r="BH11" i="39"/>
  <c r="BI11" i="39"/>
  <c r="AD12" i="39"/>
  <c r="AE12" i="39"/>
  <c r="AF12" i="39"/>
  <c r="AG12" i="39"/>
  <c r="AH12" i="39"/>
  <c r="AI12" i="39"/>
  <c r="AJ12" i="39"/>
  <c r="AK12" i="39"/>
  <c r="AL12" i="39"/>
  <c r="AM12" i="39"/>
  <c r="AN12" i="39"/>
  <c r="AO12" i="39"/>
  <c r="AP12" i="39"/>
  <c r="AQ12" i="39"/>
  <c r="AR12" i="39"/>
  <c r="AS12" i="39"/>
  <c r="AT12" i="39"/>
  <c r="AU12" i="39"/>
  <c r="AV12" i="39"/>
  <c r="AW12" i="39"/>
  <c r="AX12" i="39"/>
  <c r="AY12" i="39"/>
  <c r="AZ12" i="39"/>
  <c r="BA12" i="39"/>
  <c r="BB12" i="39"/>
  <c r="BC12" i="39"/>
  <c r="BD12" i="39"/>
  <c r="BE12" i="39"/>
  <c r="BF12" i="39"/>
  <c r="BG12" i="39"/>
  <c r="BH12" i="39"/>
  <c r="BI12" i="39"/>
  <c r="AD13" i="39"/>
  <c r="AE13" i="39"/>
  <c r="AF13" i="39"/>
  <c r="AG13" i="39"/>
  <c r="AH13" i="39"/>
  <c r="AI13" i="39"/>
  <c r="AJ13" i="39"/>
  <c r="AK13" i="39"/>
  <c r="AL13" i="39"/>
  <c r="AM13" i="39"/>
  <c r="AN13" i="39"/>
  <c r="AO13" i="39"/>
  <c r="AP13" i="39"/>
  <c r="AQ13" i="39"/>
  <c r="AR13" i="39"/>
  <c r="AS13" i="39"/>
  <c r="AT13" i="39"/>
  <c r="AU13" i="39"/>
  <c r="AV13" i="39"/>
  <c r="AW13" i="39"/>
  <c r="AX13" i="39"/>
  <c r="AY13" i="39"/>
  <c r="AZ13" i="39"/>
  <c r="BA13" i="39"/>
  <c r="BB13" i="39"/>
  <c r="BC13" i="39"/>
  <c r="BD13" i="39"/>
  <c r="BE13" i="39"/>
  <c r="BF13" i="39"/>
  <c r="BG13" i="39"/>
  <c r="BH13" i="39"/>
  <c r="BI13" i="39"/>
  <c r="AD14" i="39"/>
  <c r="AE14" i="39"/>
  <c r="AF14" i="39"/>
  <c r="AG14" i="39"/>
  <c r="AH14" i="39"/>
  <c r="AI14" i="39"/>
  <c r="AJ14" i="39"/>
  <c r="AK14" i="39"/>
  <c r="AL14" i="39"/>
  <c r="AM14" i="39"/>
  <c r="AN14" i="39"/>
  <c r="AO14" i="39"/>
  <c r="AP14" i="39"/>
  <c r="AQ14" i="39"/>
  <c r="AR14" i="39"/>
  <c r="AS14" i="39"/>
  <c r="AT14" i="39"/>
  <c r="AU14" i="39"/>
  <c r="AV14" i="39"/>
  <c r="AW14" i="39"/>
  <c r="AX14" i="39"/>
  <c r="AY14" i="39"/>
  <c r="AZ14" i="39"/>
  <c r="BA14" i="39"/>
  <c r="BB14" i="39"/>
  <c r="BC14" i="39"/>
  <c r="BD14" i="39"/>
  <c r="BE14" i="39"/>
  <c r="BF14" i="39"/>
  <c r="BG14" i="39"/>
  <c r="BH14" i="39"/>
  <c r="BI14" i="39"/>
  <c r="AD15" i="39"/>
  <c r="AE15" i="39"/>
  <c r="AF15" i="39"/>
  <c r="AG15" i="39"/>
  <c r="AH15" i="39"/>
  <c r="AI15" i="39"/>
  <c r="AJ15" i="39"/>
  <c r="AK15" i="39"/>
  <c r="AL15" i="39"/>
  <c r="AM15" i="39"/>
  <c r="AN15" i="39"/>
  <c r="AO15" i="39"/>
  <c r="AP15" i="39"/>
  <c r="AQ15" i="39"/>
  <c r="AR15" i="39"/>
  <c r="AS15" i="39"/>
  <c r="AT15" i="39"/>
  <c r="AU15" i="39"/>
  <c r="AV15" i="39"/>
  <c r="AW15" i="39"/>
  <c r="AX15" i="39"/>
  <c r="AY15" i="39"/>
  <c r="AZ15" i="39"/>
  <c r="BA15" i="39"/>
  <c r="BB15" i="39"/>
  <c r="BC15" i="39"/>
  <c r="BD15" i="39"/>
  <c r="BE15" i="39"/>
  <c r="BF15" i="39"/>
  <c r="BG15" i="39"/>
  <c r="BH15" i="39"/>
  <c r="BI15" i="39"/>
  <c r="AD16" i="39"/>
  <c r="AE16" i="39"/>
  <c r="AF16" i="39"/>
  <c r="AG16" i="39"/>
  <c r="AH16" i="39"/>
  <c r="AI16" i="39"/>
  <c r="AJ16" i="39"/>
  <c r="AK16" i="39"/>
  <c r="AL16" i="39"/>
  <c r="AM16" i="39"/>
  <c r="AN16" i="39"/>
  <c r="AO16" i="39"/>
  <c r="AP16" i="39"/>
  <c r="AQ16" i="39"/>
  <c r="AR16" i="39"/>
  <c r="AS16" i="39"/>
  <c r="AT16" i="39"/>
  <c r="AU16" i="39"/>
  <c r="AV16" i="39"/>
  <c r="AW16" i="39"/>
  <c r="AX16" i="39"/>
  <c r="AY16" i="39"/>
  <c r="AZ16" i="39"/>
  <c r="BA16" i="39"/>
  <c r="BB16" i="39"/>
  <c r="BC16" i="39"/>
  <c r="BD16" i="39"/>
  <c r="BE16" i="39"/>
  <c r="BF16" i="39"/>
  <c r="BG16" i="39"/>
  <c r="BH16" i="39"/>
  <c r="BI16" i="39"/>
  <c r="AD17" i="39"/>
  <c r="AE17" i="39"/>
  <c r="AF17" i="39"/>
  <c r="AG17" i="39"/>
  <c r="AH17" i="39"/>
  <c r="AI17" i="39"/>
  <c r="AJ17" i="39"/>
  <c r="AK17" i="39"/>
  <c r="AL17" i="39"/>
  <c r="AM17" i="39"/>
  <c r="AN17" i="39"/>
  <c r="AO17" i="39"/>
  <c r="AP17" i="39"/>
  <c r="AQ17" i="39"/>
  <c r="AR17" i="39"/>
  <c r="AS17" i="39"/>
  <c r="AT17" i="39"/>
  <c r="AU17" i="39"/>
  <c r="AV17" i="39"/>
  <c r="AW17" i="39"/>
  <c r="AX17" i="39"/>
  <c r="AY17" i="39"/>
  <c r="AZ17" i="39"/>
  <c r="BA17" i="39"/>
  <c r="BB17" i="39"/>
  <c r="BC17" i="39"/>
  <c r="BD17" i="39"/>
  <c r="BE17" i="39"/>
  <c r="BF17" i="39"/>
  <c r="BG17" i="39"/>
  <c r="BH17" i="39"/>
  <c r="BI17" i="39"/>
  <c r="AD18" i="39"/>
  <c r="AE18" i="39"/>
  <c r="AF18" i="39"/>
  <c r="AG18" i="39"/>
  <c r="AH18" i="39"/>
  <c r="AI18" i="39"/>
  <c r="AJ18" i="39"/>
  <c r="AK18" i="39"/>
  <c r="AL18" i="39"/>
  <c r="AM18" i="39"/>
  <c r="AN18" i="39"/>
  <c r="AO18" i="39"/>
  <c r="AP18" i="39"/>
  <c r="AQ18" i="39"/>
  <c r="AR18" i="39"/>
  <c r="AS18" i="39"/>
  <c r="AT18" i="39"/>
  <c r="AU18" i="39"/>
  <c r="AV18" i="39"/>
  <c r="AW18" i="39"/>
  <c r="AX18" i="39"/>
  <c r="AY18" i="39"/>
  <c r="AZ18" i="39"/>
  <c r="BA18" i="39"/>
  <c r="BB18" i="39"/>
  <c r="BC18" i="39"/>
  <c r="BD18" i="39"/>
  <c r="BE18" i="39"/>
  <c r="BF18" i="39"/>
  <c r="BG18" i="39"/>
  <c r="BH18" i="39"/>
  <c r="BI18" i="39"/>
  <c r="BI8" i="39"/>
  <c r="BI63" i="39" s="1"/>
  <c r="BH8" i="39"/>
  <c r="BH63" i="39" s="1"/>
  <c r="BG8" i="39"/>
  <c r="BG63" i="39" s="1"/>
  <c r="BF8" i="39"/>
  <c r="BF63" i="39" s="1"/>
  <c r="BE8" i="39"/>
  <c r="BE63" i="39" s="1"/>
  <c r="BD8" i="39"/>
  <c r="BD63" i="39" s="1"/>
  <c r="BC8" i="39"/>
  <c r="BC63" i="39" s="1"/>
  <c r="BB8" i="39"/>
  <c r="BB63" i="39" s="1"/>
  <c r="BA8" i="39"/>
  <c r="BA63" i="39" s="1"/>
  <c r="AZ8" i="39"/>
  <c r="AZ63" i="39" s="1"/>
  <c r="AY8" i="39"/>
  <c r="AY63" i="39" s="1"/>
  <c r="AX8" i="39"/>
  <c r="AX63" i="39" s="1"/>
  <c r="AW8" i="39"/>
  <c r="AW63" i="39" s="1"/>
  <c r="AV8" i="39"/>
  <c r="AV63" i="39" s="1"/>
  <c r="AU8" i="39"/>
  <c r="AU63" i="39" s="1"/>
  <c r="AT8" i="39"/>
  <c r="AT63" i="39" s="1"/>
  <c r="AS8" i="39"/>
  <c r="AS63" i="39" s="1"/>
  <c r="AR8" i="39"/>
  <c r="AR63" i="39" s="1"/>
  <c r="AQ8" i="39"/>
  <c r="AQ63" i="39" s="1"/>
  <c r="AP8" i="39"/>
  <c r="AP63" i="39" s="1"/>
  <c r="AO8" i="39"/>
  <c r="AO63" i="39" s="1"/>
  <c r="AN8" i="39"/>
  <c r="AN63" i="39" s="1"/>
  <c r="AM8" i="39"/>
  <c r="AM63" i="39" s="1"/>
  <c r="AL8" i="39"/>
  <c r="AL63" i="39" s="1"/>
  <c r="AK8" i="39"/>
  <c r="AK63" i="39" s="1"/>
  <c r="AJ8" i="39"/>
  <c r="AJ63" i="39" s="1"/>
  <c r="AI8" i="39"/>
  <c r="AI63" i="39" s="1"/>
  <c r="AH8" i="39"/>
  <c r="AH63" i="39" s="1"/>
  <c r="AG8" i="39"/>
  <c r="AG63" i="39" s="1"/>
  <c r="AF8" i="39"/>
  <c r="AF63" i="39" s="1"/>
  <c r="AE8" i="39"/>
  <c r="AE63" i="39" s="1"/>
  <c r="AD8" i="39"/>
  <c r="AD63" i="39" s="1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6" i="6"/>
  <c r="F22" i="39"/>
  <c r="G22" i="39"/>
  <c r="F23" i="39"/>
  <c r="G23" i="39"/>
  <c r="F24" i="39"/>
  <c r="G24" i="39"/>
  <c r="F25" i="39"/>
  <c r="G25" i="39"/>
  <c r="F26" i="39"/>
  <c r="G26" i="39"/>
  <c r="F27" i="39"/>
  <c r="G27" i="39"/>
  <c r="F28" i="39"/>
  <c r="G28" i="39"/>
  <c r="F29" i="39"/>
  <c r="G29" i="39"/>
  <c r="F30" i="39"/>
  <c r="G30" i="39"/>
  <c r="F31" i="39"/>
  <c r="G31" i="39"/>
  <c r="F34" i="39"/>
  <c r="G34" i="39"/>
  <c r="F35" i="39"/>
  <c r="G35" i="39"/>
  <c r="F36" i="39"/>
  <c r="G36" i="39"/>
  <c r="F37" i="39"/>
  <c r="G37" i="39"/>
  <c r="F38" i="39"/>
  <c r="G38" i="39"/>
  <c r="F39" i="39"/>
  <c r="G39" i="39"/>
  <c r="F40" i="39"/>
  <c r="G40" i="39"/>
  <c r="F41" i="39"/>
  <c r="G41" i="39"/>
  <c r="F42" i="39"/>
  <c r="G42" i="39"/>
  <c r="F43" i="39"/>
  <c r="G43" i="39"/>
  <c r="F44" i="39"/>
  <c r="G44" i="39"/>
  <c r="F47" i="39"/>
  <c r="G47" i="39"/>
  <c r="F48" i="39"/>
  <c r="G48" i="39"/>
  <c r="F49" i="39"/>
  <c r="G49" i="39"/>
  <c r="F50" i="39"/>
  <c r="G50" i="39"/>
  <c r="F51" i="39"/>
  <c r="G51" i="39"/>
  <c r="F52" i="39"/>
  <c r="G52" i="39"/>
  <c r="F53" i="39"/>
  <c r="G53" i="39"/>
  <c r="F54" i="39"/>
  <c r="G54" i="39"/>
  <c r="F55" i="39"/>
  <c r="G55" i="39"/>
  <c r="F56" i="39"/>
  <c r="G56" i="39"/>
  <c r="F57" i="39"/>
  <c r="G57" i="39"/>
  <c r="F60" i="39"/>
  <c r="G60" i="39"/>
  <c r="F61" i="39"/>
  <c r="G61" i="39"/>
  <c r="F62" i="39"/>
  <c r="G62" i="39"/>
  <c r="F63" i="39"/>
  <c r="G63" i="39"/>
  <c r="F64" i="39"/>
  <c r="G64" i="39"/>
  <c r="F65" i="39"/>
  <c r="G65" i="39"/>
  <c r="F66" i="39"/>
  <c r="G66" i="39"/>
  <c r="F67" i="39"/>
  <c r="G67" i="39"/>
  <c r="F68" i="39"/>
  <c r="G68" i="39"/>
  <c r="F69" i="39"/>
  <c r="G69" i="39"/>
  <c r="F70" i="39"/>
  <c r="G70" i="39"/>
  <c r="G21" i="39"/>
  <c r="F21" i="39"/>
  <c r="E22" i="39"/>
  <c r="E23" i="39"/>
  <c r="E24" i="39"/>
  <c r="E25" i="39"/>
  <c r="E26" i="39"/>
  <c r="E27" i="39"/>
  <c r="E28" i="39"/>
  <c r="E29" i="39"/>
  <c r="E30" i="39"/>
  <c r="E31" i="39"/>
  <c r="E34" i="39"/>
  <c r="E35" i="39"/>
  <c r="E36" i="39"/>
  <c r="E37" i="39"/>
  <c r="E38" i="39"/>
  <c r="E39" i="39"/>
  <c r="E40" i="39"/>
  <c r="E41" i="39"/>
  <c r="E42" i="39"/>
  <c r="E43" i="39"/>
  <c r="E44" i="39"/>
  <c r="E47" i="39"/>
  <c r="E48" i="39"/>
  <c r="E49" i="39"/>
  <c r="E50" i="39"/>
  <c r="E51" i="39"/>
  <c r="E52" i="39"/>
  <c r="E53" i="39"/>
  <c r="E54" i="39"/>
  <c r="E55" i="39"/>
  <c r="E56" i="39"/>
  <c r="E57" i="39"/>
  <c r="E60" i="39"/>
  <c r="E61" i="39"/>
  <c r="E62" i="39"/>
  <c r="E63" i="39"/>
  <c r="E64" i="39"/>
  <c r="E65" i="39"/>
  <c r="E66" i="39"/>
  <c r="E67" i="39"/>
  <c r="E68" i="39"/>
  <c r="E69" i="39"/>
  <c r="E70" i="39"/>
  <c r="E21" i="39"/>
  <c r="D22" i="39"/>
  <c r="D23" i="39"/>
  <c r="D24" i="39"/>
  <c r="D25" i="39"/>
  <c r="D26" i="39"/>
  <c r="D27" i="39"/>
  <c r="D28" i="39"/>
  <c r="D29" i="39"/>
  <c r="D30" i="39"/>
  <c r="D31" i="39"/>
  <c r="D34" i="39"/>
  <c r="D35" i="39"/>
  <c r="D36" i="39"/>
  <c r="D37" i="39"/>
  <c r="D38" i="39"/>
  <c r="D39" i="39"/>
  <c r="D40" i="39"/>
  <c r="D41" i="39"/>
  <c r="D42" i="39"/>
  <c r="D43" i="39"/>
  <c r="D44" i="39"/>
  <c r="D47" i="39"/>
  <c r="D48" i="39"/>
  <c r="D49" i="39"/>
  <c r="D50" i="39"/>
  <c r="D51" i="39"/>
  <c r="D52" i="39"/>
  <c r="D53" i="39"/>
  <c r="D54" i="39"/>
  <c r="D55" i="39"/>
  <c r="D56" i="39"/>
  <c r="D57" i="39"/>
  <c r="D60" i="39"/>
  <c r="D61" i="39"/>
  <c r="D62" i="39"/>
  <c r="D63" i="39"/>
  <c r="D64" i="39"/>
  <c r="D65" i="39"/>
  <c r="D66" i="39"/>
  <c r="D67" i="39"/>
  <c r="D68" i="39"/>
  <c r="D69" i="39"/>
  <c r="D70" i="39"/>
  <c r="D21" i="39"/>
  <c r="B22" i="39"/>
  <c r="B23" i="39"/>
  <c r="B24" i="39"/>
  <c r="B25" i="39"/>
  <c r="B26" i="39"/>
  <c r="B27" i="39"/>
  <c r="B28" i="39"/>
  <c r="B29" i="39"/>
  <c r="B30" i="39"/>
  <c r="B31" i="39"/>
  <c r="B34" i="39"/>
  <c r="B35" i="39"/>
  <c r="B36" i="39"/>
  <c r="K36" i="39" s="1"/>
  <c r="B37" i="39"/>
  <c r="J37" i="39" s="1"/>
  <c r="B38" i="39"/>
  <c r="B39" i="39"/>
  <c r="B40" i="39"/>
  <c r="K40" i="39" s="1"/>
  <c r="B41" i="39"/>
  <c r="J41" i="39" s="1"/>
  <c r="B42" i="39"/>
  <c r="B43" i="39"/>
  <c r="B44" i="39"/>
  <c r="K44" i="39" s="1"/>
  <c r="B47" i="39"/>
  <c r="B48" i="39"/>
  <c r="B49" i="39"/>
  <c r="B50" i="39"/>
  <c r="B51" i="39"/>
  <c r="B52" i="39"/>
  <c r="B53" i="39"/>
  <c r="B54" i="39"/>
  <c r="B55" i="39"/>
  <c r="B56" i="39"/>
  <c r="B57" i="39"/>
  <c r="B60" i="39"/>
  <c r="B61" i="39"/>
  <c r="B62" i="39"/>
  <c r="B63" i="39"/>
  <c r="D78" i="39" s="1"/>
  <c r="B64" i="39"/>
  <c r="B65" i="39"/>
  <c r="B66" i="39"/>
  <c r="B67" i="39"/>
  <c r="D82" i="39" s="1"/>
  <c r="B68" i="39"/>
  <c r="B69" i="39"/>
  <c r="B70" i="39"/>
  <c r="B21" i="39"/>
  <c r="B75" i="39" s="1"/>
  <c r="C67" i="39"/>
  <c r="C68" i="39"/>
  <c r="C69" i="39"/>
  <c r="C70" i="39"/>
  <c r="C34" i="39"/>
  <c r="C35" i="39"/>
  <c r="C36" i="39"/>
  <c r="C37" i="39"/>
  <c r="C38" i="39"/>
  <c r="C39" i="39"/>
  <c r="C40" i="39"/>
  <c r="C41" i="39"/>
  <c r="C42" i="39"/>
  <c r="C43" i="39"/>
  <c r="C44" i="39"/>
  <c r="C47" i="39"/>
  <c r="C48" i="39"/>
  <c r="C49" i="39"/>
  <c r="C50" i="39"/>
  <c r="C51" i="39"/>
  <c r="C52" i="39"/>
  <c r="C53" i="39"/>
  <c r="C54" i="39"/>
  <c r="C55" i="39"/>
  <c r="C56" i="39"/>
  <c r="C57" i="39"/>
  <c r="C60" i="39"/>
  <c r="C61" i="39"/>
  <c r="C62" i="39"/>
  <c r="C63" i="39"/>
  <c r="C64" i="39"/>
  <c r="C65" i="39"/>
  <c r="C66" i="39"/>
  <c r="C22" i="39"/>
  <c r="C23" i="39"/>
  <c r="C24" i="39"/>
  <c r="C25" i="39"/>
  <c r="C26" i="39"/>
  <c r="C27" i="39"/>
  <c r="I27" i="39" s="1"/>
  <c r="C28" i="39"/>
  <c r="C29" i="39"/>
  <c r="C30" i="39"/>
  <c r="C31" i="39"/>
  <c r="I31" i="39" s="1"/>
  <c r="C21" i="39"/>
  <c r="B5" i="39"/>
  <c r="B6" i="39"/>
  <c r="B7" i="39"/>
  <c r="B8" i="39"/>
  <c r="B9" i="39"/>
  <c r="B10" i="39"/>
  <c r="B11" i="39"/>
  <c r="B12" i="39"/>
  <c r="B13" i="39"/>
  <c r="B14" i="39"/>
  <c r="B4" i="39"/>
  <c r="C85" i="39" l="1"/>
  <c r="L64" i="39"/>
  <c r="C77" i="39"/>
  <c r="C81" i="39"/>
  <c r="I44" i="39"/>
  <c r="D81" i="39"/>
  <c r="I60" i="39"/>
  <c r="I50" i="39"/>
  <c r="I40" i="39"/>
  <c r="D85" i="39"/>
  <c r="D77" i="39"/>
  <c r="H38" i="6"/>
  <c r="L25" i="39"/>
  <c r="B79" i="39"/>
  <c r="C84" i="39"/>
  <c r="C76" i="39"/>
  <c r="J24" i="39"/>
  <c r="B78" i="39"/>
  <c r="I68" i="39"/>
  <c r="J69" i="39"/>
  <c r="D84" i="39"/>
  <c r="J65" i="39"/>
  <c r="D80" i="39"/>
  <c r="J61" i="39"/>
  <c r="D76" i="39"/>
  <c r="J55" i="39"/>
  <c r="C83" i="39"/>
  <c r="J51" i="39"/>
  <c r="C79" i="39"/>
  <c r="J47" i="39"/>
  <c r="C75" i="39"/>
  <c r="K31" i="39"/>
  <c r="B85" i="39"/>
  <c r="K27" i="39"/>
  <c r="B81" i="39"/>
  <c r="K23" i="39"/>
  <c r="B77" i="39"/>
  <c r="M68" i="39"/>
  <c r="M64" i="39"/>
  <c r="M60" i="39"/>
  <c r="M54" i="39"/>
  <c r="M50" i="39"/>
  <c r="M44" i="39"/>
  <c r="M40" i="39"/>
  <c r="M36" i="39"/>
  <c r="L29" i="39"/>
  <c r="B83" i="39"/>
  <c r="C80" i="39"/>
  <c r="J28" i="39"/>
  <c r="B82" i="39"/>
  <c r="K68" i="39"/>
  <c r="D83" i="39"/>
  <c r="K64" i="39"/>
  <c r="D79" i="39"/>
  <c r="K60" i="39"/>
  <c r="D75" i="39"/>
  <c r="K54" i="39"/>
  <c r="C82" i="39"/>
  <c r="K50" i="39"/>
  <c r="C78" i="39"/>
  <c r="L30" i="39"/>
  <c r="B84" i="39"/>
  <c r="L26" i="39"/>
  <c r="B80" i="39"/>
  <c r="L22" i="39"/>
  <c r="B76" i="39"/>
  <c r="L50" i="39"/>
  <c r="L36" i="39"/>
  <c r="M70" i="39"/>
  <c r="M66" i="39"/>
  <c r="M62" i="39"/>
  <c r="M56" i="39"/>
  <c r="M52" i="39"/>
  <c r="M48" i="39"/>
  <c r="M42" i="39"/>
  <c r="M38" i="39"/>
  <c r="M34" i="39"/>
  <c r="K69" i="39"/>
  <c r="K65" i="39"/>
  <c r="K47" i="39"/>
  <c r="I28" i="39"/>
  <c r="I24" i="39"/>
  <c r="M31" i="39"/>
  <c r="J31" i="39"/>
  <c r="M23" i="39"/>
  <c r="K41" i="39"/>
  <c r="L54" i="39"/>
  <c r="I64" i="39"/>
  <c r="J70" i="39"/>
  <c r="J66" i="39"/>
  <c r="J62" i="39"/>
  <c r="J56" i="39"/>
  <c r="J48" i="39"/>
  <c r="J34" i="39"/>
  <c r="L69" i="39"/>
  <c r="L65" i="39"/>
  <c r="L61" i="39"/>
  <c r="L55" i="39"/>
  <c r="L51" i="39"/>
  <c r="L47" i="39"/>
  <c r="L41" i="39"/>
  <c r="L37" i="39"/>
  <c r="M27" i="39"/>
  <c r="J23" i="39"/>
  <c r="K37" i="39"/>
  <c r="J42" i="39"/>
  <c r="K55" i="39"/>
  <c r="M28" i="39"/>
  <c r="I23" i="39"/>
  <c r="K51" i="39"/>
  <c r="J27" i="39"/>
  <c r="J38" i="39"/>
  <c r="J52" i="39"/>
  <c r="J30" i="39"/>
  <c r="J26" i="39"/>
  <c r="J22" i="39"/>
  <c r="K30" i="39"/>
  <c r="K26" i="39"/>
  <c r="K22" i="39"/>
  <c r="L68" i="39"/>
  <c r="L60" i="39"/>
  <c r="M24" i="39"/>
  <c r="I36" i="39"/>
  <c r="L40" i="39"/>
  <c r="L44" i="39"/>
  <c r="I54" i="39"/>
  <c r="K61" i="39"/>
  <c r="BJ12" i="39"/>
  <c r="BJ16" i="39"/>
  <c r="BJ8" i="39"/>
  <c r="BJ13" i="39"/>
  <c r="BJ14" i="39"/>
  <c r="BJ9" i="39"/>
  <c r="BJ21" i="39"/>
  <c r="BJ22" i="39"/>
  <c r="BJ23" i="39"/>
  <c r="BJ24" i="39"/>
  <c r="BJ25" i="39"/>
  <c r="BJ26" i="39"/>
  <c r="BJ27" i="39"/>
  <c r="BJ28" i="39"/>
  <c r="BJ29" i="39"/>
  <c r="BJ30" i="39"/>
  <c r="BJ31" i="39"/>
  <c r="BJ34" i="39"/>
  <c r="BJ35" i="39"/>
  <c r="BJ36" i="39"/>
  <c r="BJ37" i="39"/>
  <c r="BJ38" i="39"/>
  <c r="BJ39" i="39"/>
  <c r="BJ40" i="39"/>
  <c r="BJ41" i="39"/>
  <c r="BJ42" i="39"/>
  <c r="BJ43" i="39"/>
  <c r="BJ44" i="39"/>
  <c r="BJ47" i="39"/>
  <c r="BK47" i="39" s="1"/>
  <c r="BJ48" i="39"/>
  <c r="BJ49" i="39"/>
  <c r="BJ50" i="39"/>
  <c r="BK50" i="39" s="1"/>
  <c r="BJ51" i="39"/>
  <c r="BK51" i="39" s="1"/>
  <c r="BJ52" i="39"/>
  <c r="BJ53" i="39"/>
  <c r="BJ54" i="39"/>
  <c r="BK54" i="39" s="1"/>
  <c r="BJ55" i="39"/>
  <c r="BK55" i="39" s="1"/>
  <c r="BJ56" i="39"/>
  <c r="BJ57" i="39"/>
  <c r="K21" i="39"/>
  <c r="L21" i="39"/>
  <c r="M21" i="39"/>
  <c r="L67" i="39"/>
  <c r="K67" i="39"/>
  <c r="J67" i="39"/>
  <c r="M67" i="39"/>
  <c r="I67" i="39"/>
  <c r="L63" i="39"/>
  <c r="K63" i="39"/>
  <c r="J63" i="39"/>
  <c r="I63" i="39"/>
  <c r="M63" i="39"/>
  <c r="L57" i="39"/>
  <c r="K57" i="39"/>
  <c r="J57" i="39"/>
  <c r="M57" i="39"/>
  <c r="I57" i="39"/>
  <c r="L53" i="39"/>
  <c r="K53" i="39"/>
  <c r="J53" i="39"/>
  <c r="M53" i="39"/>
  <c r="I53" i="39"/>
  <c r="L49" i="39"/>
  <c r="K49" i="39"/>
  <c r="J49" i="39"/>
  <c r="M49" i="39"/>
  <c r="I49" i="39"/>
  <c r="L43" i="39"/>
  <c r="K43" i="39"/>
  <c r="I43" i="39"/>
  <c r="J43" i="39"/>
  <c r="M43" i="39"/>
  <c r="L39" i="39"/>
  <c r="K39" i="39"/>
  <c r="J39" i="39"/>
  <c r="L35" i="39"/>
  <c r="K35" i="39"/>
  <c r="J35" i="39"/>
  <c r="I29" i="39"/>
  <c r="M29" i="39"/>
  <c r="J29" i="39"/>
  <c r="K29" i="39"/>
  <c r="I25" i="39"/>
  <c r="M25" i="39"/>
  <c r="J25" i="39"/>
  <c r="K25" i="39"/>
  <c r="I21" i="39"/>
  <c r="I35" i="39"/>
  <c r="I39" i="39"/>
  <c r="J21" i="39"/>
  <c r="M35" i="39"/>
  <c r="M39" i="39"/>
  <c r="L28" i="39"/>
  <c r="K42" i="39"/>
  <c r="K62" i="39"/>
  <c r="BJ15" i="39"/>
  <c r="BJ10" i="39"/>
  <c r="AD65" i="39"/>
  <c r="AE73" i="39"/>
  <c r="AD64" i="39"/>
  <c r="L24" i="39"/>
  <c r="K34" i="39"/>
  <c r="K38" i="39"/>
  <c r="K48" i="39"/>
  <c r="K52" i="39"/>
  <c r="K56" i="39"/>
  <c r="K66" i="39"/>
  <c r="K70" i="39"/>
  <c r="L31" i="39"/>
  <c r="M30" i="39"/>
  <c r="I30" i="39"/>
  <c r="K28" i="39"/>
  <c r="L27" i="39"/>
  <c r="M26" i="39"/>
  <c r="I26" i="39"/>
  <c r="K24" i="39"/>
  <c r="L23" i="39"/>
  <c r="M22" i="39"/>
  <c r="I22" i="39"/>
  <c r="L34" i="39"/>
  <c r="J36" i="39"/>
  <c r="I37" i="39"/>
  <c r="M37" i="39"/>
  <c r="L38" i="39"/>
  <c r="J40" i="39"/>
  <c r="I41" i="39"/>
  <c r="M41" i="39"/>
  <c r="L42" i="39"/>
  <c r="J44" i="39"/>
  <c r="I47" i="39"/>
  <c r="M47" i="39"/>
  <c r="L48" i="39"/>
  <c r="J50" i="39"/>
  <c r="I51" i="39"/>
  <c r="M51" i="39"/>
  <c r="L52" i="39"/>
  <c r="J54" i="39"/>
  <c r="I55" i="39"/>
  <c r="M55" i="39"/>
  <c r="L56" i="39"/>
  <c r="J60" i="39"/>
  <c r="I61" i="39"/>
  <c r="M61" i="39"/>
  <c r="L62" i="39"/>
  <c r="J64" i="39"/>
  <c r="I65" i="39"/>
  <c r="M65" i="39"/>
  <c r="L66" i="39"/>
  <c r="J68" i="39"/>
  <c r="I69" i="39"/>
  <c r="M69" i="39"/>
  <c r="L70" i="39"/>
  <c r="BJ17" i="39"/>
  <c r="BJ11" i="39"/>
  <c r="AD66" i="39"/>
  <c r="I34" i="39"/>
  <c r="I38" i="39"/>
  <c r="I42" i="39"/>
  <c r="I48" i="39"/>
  <c r="I52" i="39"/>
  <c r="I56" i="39"/>
  <c r="I62" i="39"/>
  <c r="I66" i="39"/>
  <c r="I70" i="39"/>
  <c r="BJ18" i="39"/>
  <c r="BK44" i="39" l="1"/>
  <c r="BK40" i="39"/>
  <c r="BK36" i="39"/>
  <c r="BK57" i="39"/>
  <c r="BK53" i="39"/>
  <c r="BK49" i="39"/>
  <c r="BK42" i="39"/>
  <c r="BK38" i="39"/>
  <c r="BK34" i="39"/>
  <c r="BM8" i="39"/>
  <c r="BM13" i="39"/>
  <c r="BK56" i="39"/>
  <c r="BK52" i="39"/>
  <c r="BK48" i="39"/>
  <c r="BK9" i="39"/>
  <c r="BM9" i="39"/>
  <c r="BK16" i="39"/>
  <c r="BM16" i="39"/>
  <c r="BK15" i="39"/>
  <c r="BM15" i="39"/>
  <c r="BK11" i="39"/>
  <c r="BM11" i="39"/>
  <c r="BK18" i="39"/>
  <c r="BM18" i="39"/>
  <c r="BK17" i="39"/>
  <c r="BM17" i="39"/>
  <c r="BK10" i="39"/>
  <c r="BM10" i="39"/>
  <c r="BM14" i="39"/>
  <c r="BM12" i="39"/>
  <c r="BK41" i="39"/>
  <c r="BK37" i="39"/>
  <c r="BK14" i="39"/>
  <c r="BK12" i="39"/>
  <c r="BK13" i="39"/>
  <c r="BK43" i="39"/>
  <c r="BK39" i="39"/>
  <c r="BK35" i="39"/>
  <c r="BK8" i="39"/>
  <c r="I77" i="39"/>
  <c r="I75" i="39"/>
  <c r="AE74" i="39"/>
  <c r="AF74" i="39" s="1"/>
  <c r="AE75" i="39"/>
  <c r="AF75" i="39" s="1"/>
  <c r="AG75" i="39" s="1"/>
  <c r="J75" i="39"/>
  <c r="J77" i="39"/>
  <c r="M77" i="39"/>
  <c r="M75" i="39"/>
  <c r="AE76" i="39"/>
  <c r="AF76" i="39" s="1"/>
  <c r="AF73" i="39"/>
  <c r="L77" i="39"/>
  <c r="L75" i="39"/>
  <c r="K75" i="39"/>
  <c r="K77" i="39"/>
  <c r="L17" i="7"/>
  <c r="L18" i="7"/>
  <c r="L19" i="7"/>
  <c r="L20" i="7"/>
  <c r="L21" i="7"/>
  <c r="L22" i="7"/>
  <c r="L23" i="7"/>
  <c r="L24" i="7"/>
  <c r="L16" i="7"/>
  <c r="AG76" i="39" l="1"/>
  <c r="AH76" i="39" s="1"/>
  <c r="AI76" i="39" s="1"/>
  <c r="AH75" i="39"/>
  <c r="AI75" i="39" s="1"/>
  <c r="AG74" i="39"/>
  <c r="AG73" i="39"/>
  <c r="J18" i="38"/>
  <c r="K18" i="38" s="1"/>
  <c r="J17" i="38"/>
  <c r="K17" i="38" s="1"/>
  <c r="J16" i="38"/>
  <c r="K16" i="38" s="1"/>
  <c r="K12" i="38"/>
  <c r="E12" i="38"/>
  <c r="D12" i="38"/>
  <c r="F12" i="38" s="1"/>
  <c r="B12" i="38"/>
  <c r="K11" i="38"/>
  <c r="E11" i="38"/>
  <c r="D11" i="38"/>
  <c r="B11" i="38"/>
  <c r="K10" i="38"/>
  <c r="E10" i="38"/>
  <c r="D10" i="38"/>
  <c r="B10" i="38"/>
  <c r="K9" i="38"/>
  <c r="E9" i="38"/>
  <c r="D9" i="38"/>
  <c r="B9" i="38"/>
  <c r="K8" i="38"/>
  <c r="E8" i="38"/>
  <c r="D8" i="38"/>
  <c r="B8" i="38"/>
  <c r="K7" i="38"/>
  <c r="E7" i="38"/>
  <c r="D7" i="38"/>
  <c r="B7" i="38"/>
  <c r="K6" i="38"/>
  <c r="E6" i="38"/>
  <c r="D6" i="38"/>
  <c r="B6" i="38"/>
  <c r="K5" i="38"/>
  <c r="E5" i="38"/>
  <c r="D5" i="38"/>
  <c r="B5" i="38"/>
  <c r="K4" i="38"/>
  <c r="E4" i="38"/>
  <c r="D4" i="38"/>
  <c r="B4" i="38"/>
  <c r="J18" i="37"/>
  <c r="K18" i="37" s="1"/>
  <c r="J17" i="37"/>
  <c r="K17" i="37" s="1"/>
  <c r="J16" i="37"/>
  <c r="K16" i="37" s="1"/>
  <c r="K12" i="37"/>
  <c r="E12" i="37"/>
  <c r="D12" i="37"/>
  <c r="B12" i="37"/>
  <c r="K11" i="37"/>
  <c r="E11" i="37"/>
  <c r="D11" i="37"/>
  <c r="F11" i="37" s="1"/>
  <c r="B11" i="37"/>
  <c r="K10" i="37"/>
  <c r="E10" i="37"/>
  <c r="D10" i="37"/>
  <c r="F10" i="37" s="1"/>
  <c r="B10" i="37"/>
  <c r="K9" i="37"/>
  <c r="E9" i="37"/>
  <c r="D9" i="37"/>
  <c r="B9" i="37"/>
  <c r="K8" i="37"/>
  <c r="E8" i="37"/>
  <c r="D8" i="37"/>
  <c r="B8" i="37"/>
  <c r="K7" i="37"/>
  <c r="E7" i="37"/>
  <c r="F7" i="37" s="1"/>
  <c r="D7" i="37"/>
  <c r="B7" i="37"/>
  <c r="K6" i="37"/>
  <c r="E6" i="37"/>
  <c r="D6" i="37"/>
  <c r="B6" i="37"/>
  <c r="K5" i="37"/>
  <c r="E5" i="37"/>
  <c r="D5" i="37"/>
  <c r="B5" i="37"/>
  <c r="K4" i="37"/>
  <c r="E4" i="37"/>
  <c r="D4" i="37"/>
  <c r="B4" i="37"/>
  <c r="J18" i="36"/>
  <c r="K18" i="36" s="1"/>
  <c r="J17" i="36"/>
  <c r="K17" i="36" s="1"/>
  <c r="J16" i="36"/>
  <c r="K16" i="36" s="1"/>
  <c r="K12" i="36"/>
  <c r="E12" i="36"/>
  <c r="D12" i="36"/>
  <c r="B12" i="36"/>
  <c r="K11" i="36"/>
  <c r="E11" i="36"/>
  <c r="D11" i="36"/>
  <c r="B11" i="36"/>
  <c r="K10" i="36"/>
  <c r="E10" i="36"/>
  <c r="D10" i="36"/>
  <c r="B10" i="36"/>
  <c r="K9" i="36"/>
  <c r="E9" i="36"/>
  <c r="D9" i="36"/>
  <c r="F9" i="36" s="1"/>
  <c r="B9" i="36"/>
  <c r="K8" i="36"/>
  <c r="E8" i="36"/>
  <c r="D8" i="36"/>
  <c r="B8" i="36"/>
  <c r="K7" i="36"/>
  <c r="E7" i="36"/>
  <c r="D7" i="36"/>
  <c r="B7" i="36"/>
  <c r="K6" i="36"/>
  <c r="E6" i="36"/>
  <c r="D6" i="36"/>
  <c r="B6" i="36"/>
  <c r="K5" i="36"/>
  <c r="E5" i="36"/>
  <c r="D5" i="36"/>
  <c r="F5" i="36" s="1"/>
  <c r="B5" i="36"/>
  <c r="K4" i="36"/>
  <c r="E4" i="36"/>
  <c r="F4" i="36" s="1"/>
  <c r="D4" i="36"/>
  <c r="B4" i="36"/>
  <c r="J18" i="35"/>
  <c r="K18" i="35" s="1"/>
  <c r="J17" i="35"/>
  <c r="K17" i="35" s="1"/>
  <c r="J16" i="35"/>
  <c r="K16" i="35" s="1"/>
  <c r="K12" i="35"/>
  <c r="E12" i="35"/>
  <c r="D12" i="35"/>
  <c r="B12" i="35"/>
  <c r="K11" i="35"/>
  <c r="E11" i="35"/>
  <c r="F11" i="35" s="1"/>
  <c r="D11" i="35"/>
  <c r="B11" i="35"/>
  <c r="K10" i="35"/>
  <c r="E10" i="35"/>
  <c r="D10" i="35"/>
  <c r="B10" i="35"/>
  <c r="K9" i="35"/>
  <c r="E9" i="35"/>
  <c r="D9" i="35"/>
  <c r="B9" i="35"/>
  <c r="K8" i="35"/>
  <c r="E8" i="35"/>
  <c r="D8" i="35"/>
  <c r="B8" i="35"/>
  <c r="K7" i="35"/>
  <c r="E7" i="35"/>
  <c r="F7" i="35" s="1"/>
  <c r="D7" i="35"/>
  <c r="B7" i="35"/>
  <c r="K6" i="35"/>
  <c r="E6" i="35"/>
  <c r="D6" i="35"/>
  <c r="B6" i="35"/>
  <c r="K5" i="35"/>
  <c r="E5" i="35"/>
  <c r="D5" i="35"/>
  <c r="B5" i="35"/>
  <c r="K4" i="35"/>
  <c r="E4" i="35"/>
  <c r="D4" i="35"/>
  <c r="B4" i="35"/>
  <c r="J18" i="34"/>
  <c r="K18" i="34" s="1"/>
  <c r="J17" i="34"/>
  <c r="K17" i="34" s="1"/>
  <c r="J16" i="34"/>
  <c r="K16" i="34" s="1"/>
  <c r="K12" i="34"/>
  <c r="E12" i="34"/>
  <c r="D12" i="34"/>
  <c r="B12" i="34"/>
  <c r="K11" i="34"/>
  <c r="E11" i="34"/>
  <c r="D11" i="34"/>
  <c r="B11" i="34"/>
  <c r="K10" i="34"/>
  <c r="E10" i="34"/>
  <c r="D10" i="34"/>
  <c r="B10" i="34"/>
  <c r="K9" i="34"/>
  <c r="F9" i="34"/>
  <c r="E9" i="34"/>
  <c r="D9" i="34"/>
  <c r="B9" i="34"/>
  <c r="K8" i="34"/>
  <c r="E8" i="34"/>
  <c r="D8" i="34"/>
  <c r="B8" i="34"/>
  <c r="K7" i="34"/>
  <c r="E7" i="34"/>
  <c r="D7" i="34"/>
  <c r="B7" i="34"/>
  <c r="K6" i="34"/>
  <c r="E6" i="34"/>
  <c r="D6" i="34"/>
  <c r="B6" i="34"/>
  <c r="K5" i="34"/>
  <c r="E5" i="34"/>
  <c r="D5" i="34"/>
  <c r="B5" i="34"/>
  <c r="K4" i="34"/>
  <c r="E4" i="34"/>
  <c r="D4" i="34"/>
  <c r="B4" i="34"/>
  <c r="J18" i="33"/>
  <c r="K18" i="33" s="1"/>
  <c r="J17" i="33"/>
  <c r="K17" i="33" s="1"/>
  <c r="J16" i="33"/>
  <c r="K16" i="33" s="1"/>
  <c r="K12" i="33"/>
  <c r="E12" i="33"/>
  <c r="D12" i="33"/>
  <c r="B12" i="33"/>
  <c r="K11" i="33"/>
  <c r="E11" i="33"/>
  <c r="D11" i="33"/>
  <c r="B11" i="33"/>
  <c r="K10" i="33"/>
  <c r="E10" i="33"/>
  <c r="D10" i="33"/>
  <c r="B10" i="33"/>
  <c r="K9" i="33"/>
  <c r="E9" i="33"/>
  <c r="D9" i="33"/>
  <c r="B9" i="33"/>
  <c r="K8" i="33"/>
  <c r="E8" i="33"/>
  <c r="F8" i="33" s="1"/>
  <c r="D8" i="33"/>
  <c r="B8" i="33"/>
  <c r="K7" i="33"/>
  <c r="F7" i="33"/>
  <c r="E7" i="33"/>
  <c r="D7" i="33"/>
  <c r="B7" i="33"/>
  <c r="K6" i="33"/>
  <c r="E6" i="33"/>
  <c r="D6" i="33"/>
  <c r="B6" i="33"/>
  <c r="K5" i="33"/>
  <c r="E5" i="33"/>
  <c r="D5" i="33"/>
  <c r="B5" i="33"/>
  <c r="K4" i="33"/>
  <c r="E4" i="33"/>
  <c r="D4" i="33"/>
  <c r="B4" i="33"/>
  <c r="J18" i="32"/>
  <c r="K18" i="32" s="1"/>
  <c r="J17" i="32"/>
  <c r="K17" i="32" s="1"/>
  <c r="J16" i="32"/>
  <c r="K16" i="32" s="1"/>
  <c r="K12" i="32"/>
  <c r="E12" i="32"/>
  <c r="D12" i="32"/>
  <c r="B12" i="32"/>
  <c r="K11" i="32"/>
  <c r="E11" i="32"/>
  <c r="D11" i="32"/>
  <c r="B11" i="32"/>
  <c r="K10" i="32"/>
  <c r="E10" i="32"/>
  <c r="D10" i="32"/>
  <c r="B10" i="32"/>
  <c r="K9" i="32"/>
  <c r="E9" i="32"/>
  <c r="D9" i="32"/>
  <c r="B9" i="32"/>
  <c r="K8" i="32"/>
  <c r="E8" i="32"/>
  <c r="F8" i="32" s="1"/>
  <c r="D8" i="32"/>
  <c r="B8" i="32"/>
  <c r="K7" i="32"/>
  <c r="E7" i="32"/>
  <c r="D7" i="32"/>
  <c r="F7" i="32" s="1"/>
  <c r="B7" i="32"/>
  <c r="K6" i="32"/>
  <c r="E6" i="32"/>
  <c r="D6" i="32"/>
  <c r="F6" i="32" s="1"/>
  <c r="B6" i="32"/>
  <c r="K5" i="32"/>
  <c r="E5" i="32"/>
  <c r="D5" i="32"/>
  <c r="B5" i="32"/>
  <c r="K4" i="32"/>
  <c r="E4" i="32"/>
  <c r="F4" i="32" s="1"/>
  <c r="D4" i="32"/>
  <c r="B4" i="32"/>
  <c r="J18" i="31"/>
  <c r="K18" i="31" s="1"/>
  <c r="J17" i="31"/>
  <c r="K17" i="31" s="1"/>
  <c r="J16" i="31"/>
  <c r="K16" i="31" s="1"/>
  <c r="K12" i="31"/>
  <c r="E12" i="31"/>
  <c r="D12" i="31"/>
  <c r="B12" i="31"/>
  <c r="K11" i="31"/>
  <c r="E11" i="31"/>
  <c r="D11" i="31"/>
  <c r="B11" i="31"/>
  <c r="K10" i="31"/>
  <c r="E10" i="31"/>
  <c r="D10" i="31"/>
  <c r="B10" i="31"/>
  <c r="K9" i="31"/>
  <c r="E9" i="31"/>
  <c r="D9" i="31"/>
  <c r="B9" i="31"/>
  <c r="K8" i="31"/>
  <c r="E8" i="31"/>
  <c r="D8" i="31"/>
  <c r="B8" i="31"/>
  <c r="K7" i="31"/>
  <c r="E7" i="31"/>
  <c r="F7" i="31" s="1"/>
  <c r="D7" i="31"/>
  <c r="B7" i="31"/>
  <c r="K6" i="31"/>
  <c r="E6" i="31"/>
  <c r="D6" i="31"/>
  <c r="B6" i="31"/>
  <c r="K5" i="31"/>
  <c r="E5" i="31"/>
  <c r="D5" i="31"/>
  <c r="B5" i="31"/>
  <c r="K4" i="31"/>
  <c r="E4" i="31"/>
  <c r="D4" i="31"/>
  <c r="B4" i="31"/>
  <c r="J18" i="30"/>
  <c r="K18" i="30" s="1"/>
  <c r="J17" i="30"/>
  <c r="K17" i="30" s="1"/>
  <c r="J16" i="30"/>
  <c r="K16" i="30" s="1"/>
  <c r="K12" i="30"/>
  <c r="E12" i="30"/>
  <c r="D12" i="30"/>
  <c r="B12" i="30"/>
  <c r="K11" i="30"/>
  <c r="E11" i="30"/>
  <c r="F11" i="30" s="1"/>
  <c r="D11" i="30"/>
  <c r="B11" i="30"/>
  <c r="K10" i="30"/>
  <c r="E10" i="30"/>
  <c r="D10" i="30"/>
  <c r="B10" i="30"/>
  <c r="K9" i="30"/>
  <c r="E9" i="30"/>
  <c r="D9" i="30"/>
  <c r="B9" i="30"/>
  <c r="K8" i="30"/>
  <c r="E8" i="30"/>
  <c r="D8" i="30"/>
  <c r="B8" i="30"/>
  <c r="K7" i="30"/>
  <c r="E7" i="30"/>
  <c r="D7" i="30"/>
  <c r="F7" i="30" s="1"/>
  <c r="H7" i="30" s="1"/>
  <c r="L19" i="30" s="1"/>
  <c r="B7" i="30"/>
  <c r="K6" i="30"/>
  <c r="E6" i="30"/>
  <c r="D6" i="30"/>
  <c r="B6" i="30"/>
  <c r="K5" i="30"/>
  <c r="E5" i="30"/>
  <c r="D5" i="30"/>
  <c r="B5" i="30"/>
  <c r="K4" i="30"/>
  <c r="E4" i="30"/>
  <c r="D4" i="30"/>
  <c r="B4" i="30"/>
  <c r="J18" i="29"/>
  <c r="K18" i="29" s="1"/>
  <c r="J17" i="29"/>
  <c r="K17" i="29" s="1"/>
  <c r="J16" i="29"/>
  <c r="K16" i="29" s="1"/>
  <c r="K12" i="29"/>
  <c r="E12" i="29"/>
  <c r="F12" i="29" s="1"/>
  <c r="D12" i="29"/>
  <c r="B12" i="29"/>
  <c r="K11" i="29"/>
  <c r="F11" i="29"/>
  <c r="E11" i="29"/>
  <c r="D11" i="29"/>
  <c r="B11" i="29"/>
  <c r="K10" i="29"/>
  <c r="E10" i="29"/>
  <c r="D10" i="29"/>
  <c r="B10" i="29"/>
  <c r="K9" i="29"/>
  <c r="E9" i="29"/>
  <c r="D9" i="29"/>
  <c r="B9" i="29"/>
  <c r="K8" i="29"/>
  <c r="E8" i="29"/>
  <c r="D8" i="29"/>
  <c r="B8" i="29"/>
  <c r="K7" i="29"/>
  <c r="E7" i="29"/>
  <c r="D7" i="29"/>
  <c r="B7" i="29"/>
  <c r="K6" i="29"/>
  <c r="E6" i="29"/>
  <c r="D6" i="29"/>
  <c r="B6" i="29"/>
  <c r="K5" i="29"/>
  <c r="E5" i="29"/>
  <c r="D5" i="29"/>
  <c r="B5" i="29"/>
  <c r="K4" i="29"/>
  <c r="E4" i="29"/>
  <c r="D4" i="29"/>
  <c r="B4" i="29"/>
  <c r="J18" i="28"/>
  <c r="K18" i="28" s="1"/>
  <c r="J17" i="28"/>
  <c r="K17" i="28" s="1"/>
  <c r="J16" i="28"/>
  <c r="K16" i="28" s="1"/>
  <c r="K12" i="28"/>
  <c r="E12" i="28"/>
  <c r="D12" i="28"/>
  <c r="B12" i="28"/>
  <c r="K11" i="28"/>
  <c r="E11" i="28"/>
  <c r="D11" i="28"/>
  <c r="F11" i="28" s="1"/>
  <c r="B11" i="28"/>
  <c r="K10" i="28"/>
  <c r="E10" i="28"/>
  <c r="F10" i="28" s="1"/>
  <c r="D10" i="28"/>
  <c r="B10" i="28"/>
  <c r="K9" i="28"/>
  <c r="E9" i="28"/>
  <c r="D9" i="28"/>
  <c r="B9" i="28"/>
  <c r="K8" i="28"/>
  <c r="E8" i="28"/>
  <c r="D8" i="28"/>
  <c r="B8" i="28"/>
  <c r="K7" i="28"/>
  <c r="E7" i="28"/>
  <c r="D7" i="28"/>
  <c r="B7" i="28"/>
  <c r="K6" i="28"/>
  <c r="E6" i="28"/>
  <c r="D6" i="28"/>
  <c r="B6" i="28"/>
  <c r="K5" i="28"/>
  <c r="E5" i="28"/>
  <c r="D5" i="28"/>
  <c r="B5" i="28"/>
  <c r="K4" i="28"/>
  <c r="E4" i="28"/>
  <c r="D4" i="28"/>
  <c r="B4" i="28"/>
  <c r="J18" i="27"/>
  <c r="K18" i="27" s="1"/>
  <c r="J17" i="27"/>
  <c r="K17" i="27" s="1"/>
  <c r="J16" i="27"/>
  <c r="K16" i="27" s="1"/>
  <c r="K12" i="27"/>
  <c r="E12" i="27"/>
  <c r="D12" i="27"/>
  <c r="B12" i="27"/>
  <c r="K11" i="27"/>
  <c r="E11" i="27"/>
  <c r="F11" i="27" s="1"/>
  <c r="D11" i="27"/>
  <c r="B11" i="27"/>
  <c r="K10" i="27"/>
  <c r="E10" i="27"/>
  <c r="D10" i="27"/>
  <c r="B10" i="27"/>
  <c r="K9" i="27"/>
  <c r="E9" i="27"/>
  <c r="D9" i="27"/>
  <c r="B9" i="27"/>
  <c r="K8" i="27"/>
  <c r="E8" i="27"/>
  <c r="D8" i="27"/>
  <c r="B8" i="27"/>
  <c r="K7" i="27"/>
  <c r="E7" i="27"/>
  <c r="D7" i="27"/>
  <c r="B7" i="27"/>
  <c r="K6" i="27"/>
  <c r="E6" i="27"/>
  <c r="D6" i="27"/>
  <c r="B6" i="27"/>
  <c r="K5" i="27"/>
  <c r="E5" i="27"/>
  <c r="D5" i="27"/>
  <c r="B5" i="27"/>
  <c r="K4" i="27"/>
  <c r="E4" i="27"/>
  <c r="D4" i="27"/>
  <c r="B4" i="27"/>
  <c r="J18" i="26"/>
  <c r="K18" i="26" s="1"/>
  <c r="J17" i="26"/>
  <c r="K17" i="26" s="1"/>
  <c r="J16" i="26"/>
  <c r="K16" i="26" s="1"/>
  <c r="K12" i="26"/>
  <c r="E12" i="26"/>
  <c r="D12" i="26"/>
  <c r="B12" i="26"/>
  <c r="K11" i="26"/>
  <c r="E11" i="26"/>
  <c r="D11" i="26"/>
  <c r="B11" i="26"/>
  <c r="K10" i="26"/>
  <c r="E10" i="26"/>
  <c r="D10" i="26"/>
  <c r="B10" i="26"/>
  <c r="K9" i="26"/>
  <c r="E9" i="26"/>
  <c r="D9" i="26"/>
  <c r="B9" i="26"/>
  <c r="K8" i="26"/>
  <c r="E8" i="26"/>
  <c r="F8" i="26" s="1"/>
  <c r="D8" i="26"/>
  <c r="B8" i="26"/>
  <c r="K7" i="26"/>
  <c r="F7" i="26"/>
  <c r="E7" i="26"/>
  <c r="D7" i="26"/>
  <c r="B7" i="26"/>
  <c r="K6" i="26"/>
  <c r="E6" i="26"/>
  <c r="D6" i="26"/>
  <c r="B6" i="26"/>
  <c r="K5" i="26"/>
  <c r="E5" i="26"/>
  <c r="D5" i="26"/>
  <c r="B5" i="26"/>
  <c r="K4" i="26"/>
  <c r="E4" i="26"/>
  <c r="F4" i="26" s="1"/>
  <c r="H4" i="26" s="1"/>
  <c r="L16" i="26" s="1"/>
  <c r="D4" i="26"/>
  <c r="B4" i="26"/>
  <c r="J18" i="25"/>
  <c r="K18" i="25" s="1"/>
  <c r="J17" i="25"/>
  <c r="K17" i="25" s="1"/>
  <c r="J16" i="25"/>
  <c r="K16" i="25" s="1"/>
  <c r="K12" i="25"/>
  <c r="E12" i="25"/>
  <c r="D12" i="25"/>
  <c r="B12" i="25"/>
  <c r="K11" i="25"/>
  <c r="E11" i="25"/>
  <c r="D11" i="25"/>
  <c r="B11" i="25"/>
  <c r="K10" i="25"/>
  <c r="E10" i="25"/>
  <c r="D10" i="25"/>
  <c r="B10" i="25"/>
  <c r="K9" i="25"/>
  <c r="E9" i="25"/>
  <c r="D9" i="25"/>
  <c r="B9" i="25"/>
  <c r="K8" i="25"/>
  <c r="E8" i="25"/>
  <c r="D8" i="25"/>
  <c r="B8" i="25"/>
  <c r="K7" i="25"/>
  <c r="E7" i="25"/>
  <c r="D7" i="25"/>
  <c r="F7" i="25" s="1"/>
  <c r="B7" i="25"/>
  <c r="K6" i="25"/>
  <c r="E6" i="25"/>
  <c r="D6" i="25"/>
  <c r="B6" i="25"/>
  <c r="K5" i="25"/>
  <c r="E5" i="25"/>
  <c r="D5" i="25"/>
  <c r="B5" i="25"/>
  <c r="K4" i="25"/>
  <c r="F4" i="25"/>
  <c r="E4" i="25"/>
  <c r="D4" i="25"/>
  <c r="B4" i="25"/>
  <c r="J18" i="24"/>
  <c r="K18" i="24" s="1"/>
  <c r="J17" i="24"/>
  <c r="K17" i="24" s="1"/>
  <c r="J16" i="24"/>
  <c r="K16" i="24" s="1"/>
  <c r="K12" i="24"/>
  <c r="E12" i="24"/>
  <c r="D12" i="24"/>
  <c r="B12" i="24"/>
  <c r="K11" i="24"/>
  <c r="E11" i="24"/>
  <c r="D11" i="24"/>
  <c r="B11" i="24"/>
  <c r="K10" i="24"/>
  <c r="E10" i="24"/>
  <c r="D10" i="24"/>
  <c r="F10" i="24" s="1"/>
  <c r="B10" i="24"/>
  <c r="K9" i="24"/>
  <c r="E9" i="24"/>
  <c r="D9" i="24"/>
  <c r="B9" i="24"/>
  <c r="K8" i="24"/>
  <c r="E8" i="24"/>
  <c r="D8" i="24"/>
  <c r="B8" i="24"/>
  <c r="K7" i="24"/>
  <c r="E7" i="24"/>
  <c r="D7" i="24"/>
  <c r="B7" i="24"/>
  <c r="K6" i="24"/>
  <c r="E6" i="24"/>
  <c r="D6" i="24"/>
  <c r="B6" i="24"/>
  <c r="K5" i="24"/>
  <c r="E5" i="24"/>
  <c r="D5" i="24"/>
  <c r="B5" i="24"/>
  <c r="K4" i="24"/>
  <c r="E4" i="24"/>
  <c r="D4" i="24"/>
  <c r="B4" i="24"/>
  <c r="J18" i="23"/>
  <c r="K18" i="23" s="1"/>
  <c r="J17" i="23"/>
  <c r="K17" i="23" s="1"/>
  <c r="J16" i="23"/>
  <c r="K16" i="23" s="1"/>
  <c r="K12" i="23"/>
  <c r="E12" i="23"/>
  <c r="D12" i="23"/>
  <c r="F12" i="23" s="1"/>
  <c r="B12" i="23"/>
  <c r="K11" i="23"/>
  <c r="E11" i="23"/>
  <c r="D11" i="23"/>
  <c r="B11" i="23"/>
  <c r="K10" i="23"/>
  <c r="E10" i="23"/>
  <c r="D10" i="23"/>
  <c r="B10" i="23"/>
  <c r="K9" i="23"/>
  <c r="E9" i="23"/>
  <c r="D9" i="23"/>
  <c r="B9" i="23"/>
  <c r="K8" i="23"/>
  <c r="E8" i="23"/>
  <c r="D8" i="23"/>
  <c r="B8" i="23"/>
  <c r="K7" i="23"/>
  <c r="E7" i="23"/>
  <c r="D7" i="23"/>
  <c r="B7" i="23"/>
  <c r="K6" i="23"/>
  <c r="E6" i="23"/>
  <c r="D6" i="23"/>
  <c r="B6" i="23"/>
  <c r="K5" i="23"/>
  <c r="E5" i="23"/>
  <c r="D5" i="23"/>
  <c r="B5" i="23"/>
  <c r="K4" i="23"/>
  <c r="E4" i="23"/>
  <c r="D4" i="23"/>
  <c r="B4" i="23"/>
  <c r="J21" i="22"/>
  <c r="K21" i="22" s="1"/>
  <c r="J20" i="22"/>
  <c r="K20" i="22" s="1"/>
  <c r="J19" i="22"/>
  <c r="K19" i="22" s="1"/>
  <c r="K12" i="22"/>
  <c r="E12" i="22"/>
  <c r="D12" i="22"/>
  <c r="B12" i="22"/>
  <c r="K11" i="22"/>
  <c r="E11" i="22"/>
  <c r="D11" i="22"/>
  <c r="F11" i="22" s="1"/>
  <c r="B11" i="22"/>
  <c r="K10" i="22"/>
  <c r="E10" i="22"/>
  <c r="D10" i="22"/>
  <c r="F10" i="22" s="1"/>
  <c r="B10" i="22"/>
  <c r="K9" i="22"/>
  <c r="E9" i="22"/>
  <c r="D9" i="22"/>
  <c r="B9" i="22"/>
  <c r="K8" i="22"/>
  <c r="E8" i="22"/>
  <c r="F8" i="22" s="1"/>
  <c r="D8" i="22"/>
  <c r="B8" i="22"/>
  <c r="K7" i="22"/>
  <c r="F7" i="22"/>
  <c r="E7" i="22"/>
  <c r="D7" i="22"/>
  <c r="B7" i="22"/>
  <c r="K6" i="22"/>
  <c r="E6" i="22"/>
  <c r="D6" i="22"/>
  <c r="B6" i="22"/>
  <c r="K5" i="22"/>
  <c r="E5" i="22"/>
  <c r="D5" i="22"/>
  <c r="B5" i="22"/>
  <c r="K4" i="22"/>
  <c r="E4" i="22"/>
  <c r="D4" i="22"/>
  <c r="B4" i="22"/>
  <c r="J21" i="21"/>
  <c r="K21" i="21" s="1"/>
  <c r="J20" i="21"/>
  <c r="K20" i="21" s="1"/>
  <c r="J19" i="21"/>
  <c r="K19" i="21" s="1"/>
  <c r="K12" i="21"/>
  <c r="E12" i="21"/>
  <c r="D12" i="21"/>
  <c r="B12" i="21"/>
  <c r="K11" i="21"/>
  <c r="E11" i="21"/>
  <c r="D11" i="21"/>
  <c r="B11" i="21"/>
  <c r="K10" i="21"/>
  <c r="E10" i="21"/>
  <c r="D10" i="21"/>
  <c r="B10" i="21"/>
  <c r="K9" i="21"/>
  <c r="E9" i="21"/>
  <c r="D9" i="21"/>
  <c r="F9" i="21" s="1"/>
  <c r="B9" i="21"/>
  <c r="K8" i="21"/>
  <c r="E8" i="21"/>
  <c r="D8" i="21"/>
  <c r="B8" i="21"/>
  <c r="K7" i="21"/>
  <c r="E7" i="21"/>
  <c r="D7" i="21"/>
  <c r="B7" i="21"/>
  <c r="K6" i="21"/>
  <c r="E6" i="21"/>
  <c r="D6" i="21"/>
  <c r="F6" i="21" s="1"/>
  <c r="H6" i="21" s="1"/>
  <c r="L18" i="21" s="1"/>
  <c r="B6" i="21"/>
  <c r="K5" i="21"/>
  <c r="F5" i="21"/>
  <c r="E5" i="21"/>
  <c r="D5" i="21"/>
  <c r="B5" i="21"/>
  <c r="K4" i="21"/>
  <c r="E4" i="21"/>
  <c r="D4" i="21"/>
  <c r="B4" i="21"/>
  <c r="J21" i="20"/>
  <c r="K21" i="20" s="1"/>
  <c r="J20" i="20"/>
  <c r="K20" i="20" s="1"/>
  <c r="J19" i="20"/>
  <c r="K19" i="20" s="1"/>
  <c r="K12" i="20"/>
  <c r="E12" i="20"/>
  <c r="D12" i="20"/>
  <c r="B12" i="20"/>
  <c r="K11" i="20"/>
  <c r="E11" i="20"/>
  <c r="D11" i="20"/>
  <c r="F11" i="20" s="1"/>
  <c r="B11" i="20"/>
  <c r="K10" i="20"/>
  <c r="E10" i="20"/>
  <c r="D10" i="20"/>
  <c r="B10" i="20"/>
  <c r="K9" i="20"/>
  <c r="E9" i="20"/>
  <c r="D9" i="20"/>
  <c r="B9" i="20"/>
  <c r="K8" i="20"/>
  <c r="E8" i="20"/>
  <c r="D8" i="20"/>
  <c r="B8" i="20"/>
  <c r="K7" i="20"/>
  <c r="F7" i="20"/>
  <c r="E7" i="20"/>
  <c r="D7" i="20"/>
  <c r="B7" i="20"/>
  <c r="K6" i="20"/>
  <c r="E6" i="20"/>
  <c r="D6" i="20"/>
  <c r="B6" i="20"/>
  <c r="K5" i="20"/>
  <c r="E5" i="20"/>
  <c r="D5" i="20"/>
  <c r="B5" i="20"/>
  <c r="K4" i="20"/>
  <c r="E4" i="20"/>
  <c r="D4" i="20"/>
  <c r="B4" i="20"/>
  <c r="J21" i="19"/>
  <c r="K21" i="19" s="1"/>
  <c r="J20" i="19"/>
  <c r="K20" i="19" s="1"/>
  <c r="J19" i="19"/>
  <c r="K19" i="19" s="1"/>
  <c r="K12" i="19"/>
  <c r="E12" i="19"/>
  <c r="D12" i="19"/>
  <c r="B12" i="19"/>
  <c r="K11" i="19"/>
  <c r="E11" i="19"/>
  <c r="D11" i="19"/>
  <c r="F11" i="19" s="1"/>
  <c r="B11" i="19"/>
  <c r="K10" i="19"/>
  <c r="E10" i="19"/>
  <c r="D10" i="19"/>
  <c r="F10" i="19" s="1"/>
  <c r="B10" i="19"/>
  <c r="K9" i="19"/>
  <c r="E9" i="19"/>
  <c r="D9" i="19"/>
  <c r="B9" i="19"/>
  <c r="K8" i="19"/>
  <c r="E8" i="19"/>
  <c r="D8" i="19"/>
  <c r="B8" i="19"/>
  <c r="K7" i="19"/>
  <c r="E7" i="19"/>
  <c r="D7" i="19"/>
  <c r="F7" i="19" s="1"/>
  <c r="B7" i="19"/>
  <c r="K6" i="19"/>
  <c r="E6" i="19"/>
  <c r="D6" i="19"/>
  <c r="F6" i="19" s="1"/>
  <c r="B6" i="19"/>
  <c r="K5" i="19"/>
  <c r="E5" i="19"/>
  <c r="D5" i="19"/>
  <c r="B5" i="19"/>
  <c r="K4" i="19"/>
  <c r="E4" i="19"/>
  <c r="D4" i="19"/>
  <c r="B4" i="19"/>
  <c r="J21" i="18"/>
  <c r="K21" i="18" s="1"/>
  <c r="J20" i="18"/>
  <c r="K20" i="18" s="1"/>
  <c r="J19" i="18"/>
  <c r="K19" i="18" s="1"/>
  <c r="K12" i="18"/>
  <c r="E12" i="18"/>
  <c r="D12" i="18"/>
  <c r="F12" i="18" s="1"/>
  <c r="B12" i="18"/>
  <c r="K11" i="18"/>
  <c r="E11" i="18"/>
  <c r="D11" i="18"/>
  <c r="F11" i="18" s="1"/>
  <c r="B11" i="18"/>
  <c r="K10" i="18"/>
  <c r="E10" i="18"/>
  <c r="D10" i="18"/>
  <c r="B10" i="18"/>
  <c r="K9" i="18"/>
  <c r="E9" i="18"/>
  <c r="D9" i="18"/>
  <c r="B9" i="18"/>
  <c r="K8" i="18"/>
  <c r="E8" i="18"/>
  <c r="D8" i="18"/>
  <c r="B8" i="18"/>
  <c r="K7" i="18"/>
  <c r="E7" i="18"/>
  <c r="D7" i="18"/>
  <c r="F7" i="18" s="1"/>
  <c r="B7" i="18"/>
  <c r="K6" i="18"/>
  <c r="E6" i="18"/>
  <c r="F6" i="18" s="1"/>
  <c r="D6" i="18"/>
  <c r="B6" i="18"/>
  <c r="K5" i="18"/>
  <c r="E5" i="18"/>
  <c r="D5" i="18"/>
  <c r="B5" i="18"/>
  <c r="K4" i="18"/>
  <c r="L4" i="18"/>
  <c r="E4" i="18"/>
  <c r="D4" i="18"/>
  <c r="F4" i="18" s="1"/>
  <c r="H4" i="18" s="1"/>
  <c r="L16" i="18" s="1"/>
  <c r="B4" i="18"/>
  <c r="J21" i="17"/>
  <c r="K21" i="17" s="1"/>
  <c r="J20" i="17"/>
  <c r="K20" i="17" s="1"/>
  <c r="J19" i="17"/>
  <c r="K19" i="17" s="1"/>
  <c r="K12" i="17"/>
  <c r="E12" i="17"/>
  <c r="D12" i="17"/>
  <c r="B12" i="17"/>
  <c r="K11" i="17"/>
  <c r="F11" i="17"/>
  <c r="E11" i="17"/>
  <c r="D11" i="17"/>
  <c r="B11" i="17"/>
  <c r="K10" i="17"/>
  <c r="E10" i="17"/>
  <c r="D10" i="17"/>
  <c r="F10" i="17" s="1"/>
  <c r="B10" i="17"/>
  <c r="K9" i="17"/>
  <c r="E9" i="17"/>
  <c r="D9" i="17"/>
  <c r="B9" i="17"/>
  <c r="K8" i="17"/>
  <c r="E8" i="17"/>
  <c r="D8" i="17"/>
  <c r="B8" i="17"/>
  <c r="K7" i="17"/>
  <c r="E7" i="17"/>
  <c r="F7" i="17" s="1"/>
  <c r="D7" i="17"/>
  <c r="B7" i="17"/>
  <c r="K6" i="17"/>
  <c r="E6" i="17"/>
  <c r="D6" i="17"/>
  <c r="B6" i="17"/>
  <c r="K5" i="17"/>
  <c r="E5" i="17"/>
  <c r="D5" i="17"/>
  <c r="B5" i="17"/>
  <c r="K4" i="17"/>
  <c r="E4" i="17"/>
  <c r="F4" i="17" s="1"/>
  <c r="D4" i="17"/>
  <c r="B4" i="17"/>
  <c r="J21" i="16"/>
  <c r="K21" i="16" s="1"/>
  <c r="J20" i="16"/>
  <c r="K20" i="16" s="1"/>
  <c r="J19" i="16"/>
  <c r="K19" i="16" s="1"/>
  <c r="K12" i="16"/>
  <c r="E12" i="16"/>
  <c r="D12" i="16"/>
  <c r="B12" i="16"/>
  <c r="K11" i="16"/>
  <c r="E11" i="16"/>
  <c r="F11" i="16" s="1"/>
  <c r="D11" i="16"/>
  <c r="B11" i="16"/>
  <c r="K10" i="16"/>
  <c r="E10" i="16"/>
  <c r="D10" i="16"/>
  <c r="B10" i="16"/>
  <c r="K9" i="16"/>
  <c r="E9" i="16"/>
  <c r="D9" i="16"/>
  <c r="B9" i="16"/>
  <c r="K8" i="16"/>
  <c r="E8" i="16"/>
  <c r="D8" i="16"/>
  <c r="B8" i="16"/>
  <c r="K7" i="16"/>
  <c r="E7" i="16"/>
  <c r="F7" i="16" s="1"/>
  <c r="D7" i="16"/>
  <c r="B7" i="16"/>
  <c r="K6" i="16"/>
  <c r="E6" i="16"/>
  <c r="D6" i="16"/>
  <c r="B6" i="16"/>
  <c r="K5" i="16"/>
  <c r="E5" i="16"/>
  <c r="D5" i="16"/>
  <c r="B5" i="16"/>
  <c r="K4" i="16"/>
  <c r="E4" i="16"/>
  <c r="D4" i="16"/>
  <c r="B4" i="16"/>
  <c r="J21" i="15"/>
  <c r="K21" i="15" s="1"/>
  <c r="J20" i="15"/>
  <c r="K20" i="15" s="1"/>
  <c r="J19" i="15"/>
  <c r="K19" i="15" s="1"/>
  <c r="K12" i="15"/>
  <c r="E12" i="15"/>
  <c r="D12" i="15"/>
  <c r="B12" i="15"/>
  <c r="K11" i="15"/>
  <c r="E11" i="15"/>
  <c r="D11" i="15"/>
  <c r="B11" i="15"/>
  <c r="K10" i="15"/>
  <c r="E10" i="15"/>
  <c r="D10" i="15"/>
  <c r="F10" i="15" s="1"/>
  <c r="B10" i="15"/>
  <c r="K9" i="15"/>
  <c r="E9" i="15"/>
  <c r="D9" i="15"/>
  <c r="B9" i="15"/>
  <c r="K8" i="15"/>
  <c r="E8" i="15"/>
  <c r="D8" i="15"/>
  <c r="B8" i="15"/>
  <c r="K7" i="15"/>
  <c r="E7" i="15"/>
  <c r="D7" i="15"/>
  <c r="B7" i="15"/>
  <c r="K6" i="15"/>
  <c r="E6" i="15"/>
  <c r="D6" i="15"/>
  <c r="F6" i="15" s="1"/>
  <c r="B6" i="15"/>
  <c r="K5" i="15"/>
  <c r="E5" i="15"/>
  <c r="D5" i="15"/>
  <c r="B5" i="15"/>
  <c r="K4" i="15"/>
  <c r="E4" i="15"/>
  <c r="D4" i="15"/>
  <c r="B4" i="15"/>
  <c r="J21" i="14"/>
  <c r="K21" i="14" s="1"/>
  <c r="J20" i="14"/>
  <c r="K20" i="14" s="1"/>
  <c r="J19" i="14"/>
  <c r="K19" i="14" s="1"/>
  <c r="K12" i="14"/>
  <c r="E12" i="14"/>
  <c r="D12" i="14"/>
  <c r="B12" i="14"/>
  <c r="K11" i="14"/>
  <c r="E11" i="14"/>
  <c r="D11" i="14"/>
  <c r="B11" i="14"/>
  <c r="K10" i="14"/>
  <c r="E10" i="14"/>
  <c r="D10" i="14"/>
  <c r="B10" i="14"/>
  <c r="K9" i="14"/>
  <c r="E9" i="14"/>
  <c r="D9" i="14"/>
  <c r="B9" i="14"/>
  <c r="K8" i="14"/>
  <c r="E8" i="14"/>
  <c r="D8" i="14"/>
  <c r="B8" i="14"/>
  <c r="K7" i="14"/>
  <c r="E7" i="14"/>
  <c r="D7" i="14"/>
  <c r="B7" i="14"/>
  <c r="K6" i="14"/>
  <c r="E6" i="14"/>
  <c r="D6" i="14"/>
  <c r="B6" i="14"/>
  <c r="K5" i="14"/>
  <c r="E5" i="14"/>
  <c r="D5" i="14"/>
  <c r="B5" i="14"/>
  <c r="K4" i="14"/>
  <c r="E4" i="14"/>
  <c r="F4" i="14" s="1"/>
  <c r="H4" i="14" s="1"/>
  <c r="L16" i="14" s="1"/>
  <c r="D4" i="14"/>
  <c r="B4" i="14"/>
  <c r="J21" i="13"/>
  <c r="K21" i="13" s="1"/>
  <c r="J20" i="13"/>
  <c r="K20" i="13" s="1"/>
  <c r="J19" i="13"/>
  <c r="K19" i="13" s="1"/>
  <c r="K12" i="13"/>
  <c r="E12" i="13"/>
  <c r="D12" i="13"/>
  <c r="B12" i="13"/>
  <c r="K11" i="13"/>
  <c r="E11" i="13"/>
  <c r="D11" i="13"/>
  <c r="B11" i="13"/>
  <c r="K10" i="13"/>
  <c r="E10" i="13"/>
  <c r="D10" i="13"/>
  <c r="B10" i="13"/>
  <c r="K9" i="13"/>
  <c r="E9" i="13"/>
  <c r="D9" i="13"/>
  <c r="B9" i="13"/>
  <c r="K8" i="13"/>
  <c r="E8" i="13"/>
  <c r="D8" i="13"/>
  <c r="B8" i="13"/>
  <c r="K7" i="13"/>
  <c r="E7" i="13"/>
  <c r="D7" i="13"/>
  <c r="F7" i="13" s="1"/>
  <c r="B7" i="13"/>
  <c r="K6" i="13"/>
  <c r="E6" i="13"/>
  <c r="F6" i="13" s="1"/>
  <c r="D6" i="13"/>
  <c r="B6" i="13"/>
  <c r="K5" i="13"/>
  <c r="E5" i="13"/>
  <c r="D5" i="13"/>
  <c r="B5" i="13"/>
  <c r="K4" i="13"/>
  <c r="L4" i="13"/>
  <c r="E4" i="13"/>
  <c r="D4" i="13"/>
  <c r="F4" i="13" s="1"/>
  <c r="H4" i="13" s="1"/>
  <c r="L16" i="13" s="1"/>
  <c r="B4" i="13"/>
  <c r="J21" i="12"/>
  <c r="K21" i="12" s="1"/>
  <c r="J20" i="12"/>
  <c r="K20" i="12" s="1"/>
  <c r="J19" i="12"/>
  <c r="K19" i="12" s="1"/>
  <c r="K12" i="12"/>
  <c r="L12" i="12"/>
  <c r="E12" i="12"/>
  <c r="D12" i="12"/>
  <c r="F12" i="12" s="1"/>
  <c r="H12" i="12" s="1"/>
  <c r="L24" i="12" s="1"/>
  <c r="B12" i="12"/>
  <c r="K11" i="12"/>
  <c r="E11" i="12"/>
  <c r="D11" i="12"/>
  <c r="B11" i="12"/>
  <c r="K10" i="12"/>
  <c r="E10" i="12"/>
  <c r="D10" i="12"/>
  <c r="B10" i="12"/>
  <c r="K9" i="12"/>
  <c r="E9" i="12"/>
  <c r="D9" i="12"/>
  <c r="B9" i="12"/>
  <c r="K8" i="12"/>
  <c r="E8" i="12"/>
  <c r="D8" i="12"/>
  <c r="B8" i="12"/>
  <c r="K7" i="12"/>
  <c r="E7" i="12"/>
  <c r="D7" i="12"/>
  <c r="B7" i="12"/>
  <c r="K6" i="12"/>
  <c r="E6" i="12"/>
  <c r="D6" i="12"/>
  <c r="B6" i="12"/>
  <c r="K5" i="12"/>
  <c r="E5" i="12"/>
  <c r="D5" i="12"/>
  <c r="B5" i="12"/>
  <c r="K4" i="12"/>
  <c r="E4" i="12"/>
  <c r="D4" i="12"/>
  <c r="B4" i="12"/>
  <c r="J21" i="11"/>
  <c r="K21" i="11" s="1"/>
  <c r="J20" i="11"/>
  <c r="K20" i="11" s="1"/>
  <c r="J19" i="11"/>
  <c r="K19" i="11" s="1"/>
  <c r="K12" i="11"/>
  <c r="E12" i="11"/>
  <c r="D12" i="11"/>
  <c r="B12" i="11"/>
  <c r="K11" i="11"/>
  <c r="E11" i="11"/>
  <c r="D11" i="11"/>
  <c r="B11" i="11"/>
  <c r="K10" i="11"/>
  <c r="E10" i="11"/>
  <c r="D10" i="11"/>
  <c r="B10" i="11"/>
  <c r="K9" i="11"/>
  <c r="E9" i="11"/>
  <c r="D9" i="11"/>
  <c r="B9" i="11"/>
  <c r="K8" i="11"/>
  <c r="E8" i="11"/>
  <c r="D8" i="11"/>
  <c r="B8" i="11"/>
  <c r="K7" i="11"/>
  <c r="E7" i="11"/>
  <c r="D7" i="11"/>
  <c r="F7" i="11" s="1"/>
  <c r="H7" i="11" s="1"/>
  <c r="B7" i="11"/>
  <c r="K6" i="11"/>
  <c r="E6" i="11"/>
  <c r="F6" i="11" s="1"/>
  <c r="D6" i="11"/>
  <c r="B6" i="11"/>
  <c r="K5" i="11"/>
  <c r="E5" i="11"/>
  <c r="D5" i="11"/>
  <c r="B5" i="11"/>
  <c r="K4" i="11"/>
  <c r="E4" i="11"/>
  <c r="D4" i="11"/>
  <c r="B4" i="11"/>
  <c r="J21" i="10"/>
  <c r="K21" i="10" s="1"/>
  <c r="J20" i="10"/>
  <c r="K20" i="10" s="1"/>
  <c r="J19" i="10"/>
  <c r="K19" i="10" s="1"/>
  <c r="K12" i="10"/>
  <c r="E12" i="10"/>
  <c r="D12" i="10"/>
  <c r="B12" i="10"/>
  <c r="K11" i="10"/>
  <c r="E11" i="10"/>
  <c r="D11" i="10"/>
  <c r="B11" i="10"/>
  <c r="K10" i="10"/>
  <c r="E10" i="10"/>
  <c r="D10" i="10"/>
  <c r="B10" i="10"/>
  <c r="K9" i="10"/>
  <c r="E9" i="10"/>
  <c r="D9" i="10"/>
  <c r="B9" i="10"/>
  <c r="K8" i="10"/>
  <c r="E8" i="10"/>
  <c r="D8" i="10"/>
  <c r="B8" i="10"/>
  <c r="K7" i="10"/>
  <c r="E7" i="10"/>
  <c r="D7" i="10"/>
  <c r="B7" i="10"/>
  <c r="K6" i="10"/>
  <c r="E6" i="10"/>
  <c r="D6" i="10"/>
  <c r="B6" i="10"/>
  <c r="K5" i="10"/>
  <c r="E5" i="10"/>
  <c r="D5" i="10"/>
  <c r="B5" i="10"/>
  <c r="K4" i="10"/>
  <c r="E4" i="10"/>
  <c r="D4" i="10"/>
  <c r="B4" i="10"/>
  <c r="J21" i="9"/>
  <c r="J20" i="9"/>
  <c r="J19" i="9"/>
  <c r="K12" i="9"/>
  <c r="E12" i="9"/>
  <c r="F12" i="9" s="1"/>
  <c r="H12" i="9" s="1"/>
  <c r="L24" i="9" s="1"/>
  <c r="D12" i="9"/>
  <c r="B12" i="9"/>
  <c r="K11" i="9"/>
  <c r="E11" i="9"/>
  <c r="D11" i="9"/>
  <c r="B11" i="9"/>
  <c r="K10" i="9"/>
  <c r="E10" i="9"/>
  <c r="D10" i="9"/>
  <c r="B10" i="9"/>
  <c r="K9" i="9"/>
  <c r="E9" i="9"/>
  <c r="D9" i="9"/>
  <c r="F9" i="9" s="1"/>
  <c r="B9" i="9"/>
  <c r="K8" i="9"/>
  <c r="E8" i="9"/>
  <c r="D8" i="9"/>
  <c r="B8" i="9"/>
  <c r="K7" i="9"/>
  <c r="E7" i="9"/>
  <c r="D7" i="9"/>
  <c r="B7" i="9"/>
  <c r="K6" i="9"/>
  <c r="E6" i="9"/>
  <c r="D6" i="9"/>
  <c r="B6" i="9"/>
  <c r="K5" i="9"/>
  <c r="E5" i="9"/>
  <c r="D5" i="9"/>
  <c r="F5" i="9" s="1"/>
  <c r="B5" i="9"/>
  <c r="K4" i="9"/>
  <c r="E4" i="9"/>
  <c r="D4" i="9"/>
  <c r="B4" i="9"/>
  <c r="J21" i="8"/>
  <c r="J20" i="8"/>
  <c r="J19" i="8"/>
  <c r="K12" i="8"/>
  <c r="E12" i="8"/>
  <c r="D12" i="8"/>
  <c r="B12" i="8"/>
  <c r="K11" i="8"/>
  <c r="E11" i="8"/>
  <c r="D11" i="8"/>
  <c r="B11" i="8"/>
  <c r="K10" i="8"/>
  <c r="E10" i="8"/>
  <c r="D10" i="8"/>
  <c r="B10" i="8"/>
  <c r="K9" i="8"/>
  <c r="E9" i="8"/>
  <c r="D9" i="8"/>
  <c r="B9" i="8"/>
  <c r="K8" i="8"/>
  <c r="E8" i="8"/>
  <c r="D8" i="8"/>
  <c r="B8" i="8"/>
  <c r="K7" i="8"/>
  <c r="E7" i="8"/>
  <c r="D7" i="8"/>
  <c r="B7" i="8"/>
  <c r="K6" i="8"/>
  <c r="E6" i="8"/>
  <c r="D6" i="8"/>
  <c r="F6" i="8" s="1"/>
  <c r="H6" i="8" s="1"/>
  <c r="L18" i="8" s="1"/>
  <c r="B6" i="8"/>
  <c r="K5" i="8"/>
  <c r="E5" i="8"/>
  <c r="D5" i="8"/>
  <c r="B5" i="8"/>
  <c r="K4" i="8"/>
  <c r="E4" i="8"/>
  <c r="D4" i="8"/>
  <c r="B4" i="8"/>
  <c r="K20" i="7"/>
  <c r="K21" i="7"/>
  <c r="K19" i="7"/>
  <c r="B11" i="7"/>
  <c r="B12" i="7"/>
  <c r="B10" i="7"/>
  <c r="B8" i="7"/>
  <c r="B9" i="7"/>
  <c r="B7" i="7"/>
  <c r="B5" i="7"/>
  <c r="B6" i="7"/>
  <c r="B4" i="7"/>
  <c r="E11" i="7"/>
  <c r="E12" i="7"/>
  <c r="E10" i="7"/>
  <c r="E5" i="7"/>
  <c r="E6" i="7"/>
  <c r="E7" i="7"/>
  <c r="E8" i="7"/>
  <c r="E9" i="7"/>
  <c r="E4" i="7"/>
  <c r="D5" i="7"/>
  <c r="D6" i="7"/>
  <c r="D7" i="7"/>
  <c r="D8" i="7"/>
  <c r="D9" i="7"/>
  <c r="D10" i="7"/>
  <c r="D11" i="7"/>
  <c r="D12" i="7"/>
  <c r="D4" i="7"/>
  <c r="J12" i="38" l="1"/>
  <c r="H12" i="38"/>
  <c r="F11" i="38"/>
  <c r="F4" i="38"/>
  <c r="J7" i="37"/>
  <c r="H7" i="37"/>
  <c r="L19" i="37" s="1"/>
  <c r="J11" i="37"/>
  <c r="H11" i="37"/>
  <c r="L23" i="37" s="1"/>
  <c r="J10" i="37"/>
  <c r="H10" i="37"/>
  <c r="L22" i="37" s="1"/>
  <c r="F6" i="37"/>
  <c r="J5" i="36"/>
  <c r="H5" i="36"/>
  <c r="F6" i="36"/>
  <c r="H6" i="36" s="1"/>
  <c r="L18" i="36" s="1"/>
  <c r="J4" i="36"/>
  <c r="H4" i="36"/>
  <c r="J9" i="36"/>
  <c r="H9" i="36"/>
  <c r="F10" i="36"/>
  <c r="F12" i="36"/>
  <c r="H12" i="36" s="1"/>
  <c r="L24" i="36" s="1"/>
  <c r="F6" i="35"/>
  <c r="H6" i="35" s="1"/>
  <c r="L18" i="35" s="1"/>
  <c r="F10" i="35"/>
  <c r="H10" i="35" s="1"/>
  <c r="L22" i="35" s="1"/>
  <c r="J7" i="35"/>
  <c r="H7" i="35"/>
  <c r="L19" i="35" s="1"/>
  <c r="J11" i="35"/>
  <c r="H11" i="35"/>
  <c r="L23" i="35" s="1"/>
  <c r="J9" i="34"/>
  <c r="H9" i="34"/>
  <c r="L21" i="34" s="1"/>
  <c r="F6" i="34"/>
  <c r="F5" i="34"/>
  <c r="F8" i="34"/>
  <c r="F12" i="34"/>
  <c r="J7" i="33"/>
  <c r="H7" i="33"/>
  <c r="L19" i="33" s="1"/>
  <c r="J8" i="33"/>
  <c r="H8" i="33"/>
  <c r="J7" i="32"/>
  <c r="H7" i="32"/>
  <c r="L19" i="32" s="1"/>
  <c r="J4" i="32"/>
  <c r="H4" i="32"/>
  <c r="J6" i="32"/>
  <c r="H6" i="32"/>
  <c r="L18" i="32" s="1"/>
  <c r="J8" i="32"/>
  <c r="H8" i="32"/>
  <c r="F10" i="32"/>
  <c r="F11" i="31"/>
  <c r="J11" i="31" s="1"/>
  <c r="F6" i="31"/>
  <c r="J6" i="31" s="1"/>
  <c r="H11" i="31"/>
  <c r="L23" i="31" s="1"/>
  <c r="J7" i="31"/>
  <c r="H7" i="31"/>
  <c r="L19" i="31" s="1"/>
  <c r="H6" i="31"/>
  <c r="L18" i="31" s="1"/>
  <c r="F10" i="31"/>
  <c r="J11" i="30"/>
  <c r="H11" i="30"/>
  <c r="L23" i="30" s="1"/>
  <c r="F8" i="30"/>
  <c r="J11" i="29"/>
  <c r="H11" i="29"/>
  <c r="L23" i="29" s="1"/>
  <c r="J12" i="29"/>
  <c r="H12" i="29"/>
  <c r="L24" i="29" s="1"/>
  <c r="J11" i="28"/>
  <c r="H11" i="28"/>
  <c r="F7" i="28"/>
  <c r="F12" i="28"/>
  <c r="H12" i="28" s="1"/>
  <c r="L24" i="28" s="1"/>
  <c r="J10" i="28"/>
  <c r="H10" i="28"/>
  <c r="J11" i="27"/>
  <c r="H11" i="27"/>
  <c r="L23" i="27" s="1"/>
  <c r="F12" i="27"/>
  <c r="J7" i="26"/>
  <c r="H7" i="26"/>
  <c r="L19" i="26" s="1"/>
  <c r="F12" i="26"/>
  <c r="H12" i="26" s="1"/>
  <c r="L24" i="26" s="1"/>
  <c r="J8" i="26"/>
  <c r="H8" i="26"/>
  <c r="L12" i="26"/>
  <c r="N12" i="26" s="1"/>
  <c r="J24" i="26" s="1"/>
  <c r="K24" i="26" s="1"/>
  <c r="L4" i="26"/>
  <c r="J7" i="25"/>
  <c r="H7" i="25"/>
  <c r="L19" i="25" s="1"/>
  <c r="J4" i="25"/>
  <c r="H4" i="25"/>
  <c r="L16" i="25" s="1"/>
  <c r="F10" i="25"/>
  <c r="F11" i="25"/>
  <c r="F6" i="24"/>
  <c r="J10" i="24"/>
  <c r="H10" i="24"/>
  <c r="J12" i="23"/>
  <c r="H12" i="23"/>
  <c r="F11" i="23"/>
  <c r="J11" i="22"/>
  <c r="H11" i="22"/>
  <c r="L23" i="22" s="1"/>
  <c r="J7" i="22"/>
  <c r="H7" i="22"/>
  <c r="L19" i="22" s="1"/>
  <c r="J10" i="22"/>
  <c r="H10" i="22"/>
  <c r="L22" i="22" s="1"/>
  <c r="F4" i="22"/>
  <c r="F6" i="22"/>
  <c r="J8" i="22"/>
  <c r="H8" i="22"/>
  <c r="J5" i="21"/>
  <c r="H5" i="21"/>
  <c r="F10" i="21"/>
  <c r="F12" i="21"/>
  <c r="H12" i="21" s="1"/>
  <c r="L24" i="21" s="1"/>
  <c r="F4" i="21"/>
  <c r="J9" i="21"/>
  <c r="H9" i="21"/>
  <c r="J7" i="20"/>
  <c r="H7" i="20"/>
  <c r="L19" i="20" s="1"/>
  <c r="F4" i="20"/>
  <c r="F12" i="20"/>
  <c r="J11" i="20"/>
  <c r="H11" i="20"/>
  <c r="F6" i="20"/>
  <c r="J11" i="19"/>
  <c r="H11" i="19"/>
  <c r="L23" i="19" s="1"/>
  <c r="J7" i="19"/>
  <c r="H7" i="19"/>
  <c r="L19" i="19" s="1"/>
  <c r="J6" i="19"/>
  <c r="H6" i="19"/>
  <c r="L18" i="19" s="1"/>
  <c r="F4" i="19"/>
  <c r="F8" i="19"/>
  <c r="J10" i="19"/>
  <c r="H10" i="19"/>
  <c r="L22" i="19" s="1"/>
  <c r="J7" i="18"/>
  <c r="H7" i="18"/>
  <c r="J6" i="18"/>
  <c r="H6" i="18"/>
  <c r="J11" i="18"/>
  <c r="H11" i="18"/>
  <c r="J12" i="18"/>
  <c r="H12" i="18"/>
  <c r="L24" i="18" s="1"/>
  <c r="F8" i="18"/>
  <c r="H8" i="18" s="1"/>
  <c r="L20" i="18" s="1"/>
  <c r="J7" i="17"/>
  <c r="H7" i="17"/>
  <c r="L19" i="17" s="1"/>
  <c r="L4" i="17"/>
  <c r="N4" i="17" s="1"/>
  <c r="F6" i="17"/>
  <c r="J4" i="17"/>
  <c r="H4" i="17"/>
  <c r="L16" i="17" s="1"/>
  <c r="J10" i="17"/>
  <c r="H10" i="17"/>
  <c r="L22" i="17" s="1"/>
  <c r="J11" i="17"/>
  <c r="H11" i="17"/>
  <c r="L23" i="17" s="1"/>
  <c r="F8" i="17"/>
  <c r="F6" i="16"/>
  <c r="H6" i="16" s="1"/>
  <c r="L18" i="16" s="1"/>
  <c r="F10" i="16"/>
  <c r="H10" i="16" s="1"/>
  <c r="L22" i="16" s="1"/>
  <c r="F12" i="16"/>
  <c r="J7" i="16"/>
  <c r="H7" i="16"/>
  <c r="L19" i="16" s="1"/>
  <c r="J11" i="16"/>
  <c r="H11" i="16"/>
  <c r="L23" i="16" s="1"/>
  <c r="J6" i="15"/>
  <c r="H6" i="15"/>
  <c r="F4" i="15"/>
  <c r="H4" i="15" s="1"/>
  <c r="L16" i="15" s="1"/>
  <c r="J10" i="15"/>
  <c r="H10" i="15"/>
  <c r="L4" i="15"/>
  <c r="F8" i="15"/>
  <c r="H8" i="15" s="1"/>
  <c r="L20" i="15" s="1"/>
  <c r="F8" i="14"/>
  <c r="H8" i="14" s="1"/>
  <c r="F12" i="14"/>
  <c r="H12" i="14" s="1"/>
  <c r="L4" i="14"/>
  <c r="J7" i="13"/>
  <c r="H7" i="13"/>
  <c r="F8" i="13"/>
  <c r="J6" i="13"/>
  <c r="H6" i="13"/>
  <c r="F8" i="12"/>
  <c r="H8" i="12" s="1"/>
  <c r="L19" i="11"/>
  <c r="O7" i="11"/>
  <c r="F4" i="11"/>
  <c r="H4" i="11" s="1"/>
  <c r="F8" i="11"/>
  <c r="J6" i="11"/>
  <c r="H6" i="11"/>
  <c r="J5" i="9"/>
  <c r="H5" i="9"/>
  <c r="L17" i="9" s="1"/>
  <c r="J9" i="9"/>
  <c r="H9" i="9"/>
  <c r="F4" i="9"/>
  <c r="F10" i="9"/>
  <c r="L6" i="8"/>
  <c r="F8" i="8"/>
  <c r="H8" i="8" s="1"/>
  <c r="L12" i="8"/>
  <c r="K21" i="9"/>
  <c r="N21" i="7"/>
  <c r="K19" i="9"/>
  <c r="N19" i="7"/>
  <c r="K20" i="9"/>
  <c r="N20" i="7"/>
  <c r="K21" i="8"/>
  <c r="N21" i="8"/>
  <c r="K19" i="8"/>
  <c r="N19" i="8"/>
  <c r="K20" i="8"/>
  <c r="N20" i="8"/>
  <c r="AJ75" i="39"/>
  <c r="AK75" i="39" s="1"/>
  <c r="AL75" i="39" s="1"/>
  <c r="AM75" i="39" s="1"/>
  <c r="AN75" i="39" s="1"/>
  <c r="AO75" i="39" s="1"/>
  <c r="AP75" i="39" s="1"/>
  <c r="AJ76" i="39"/>
  <c r="AH73" i="39"/>
  <c r="AH74" i="39"/>
  <c r="F6" i="38"/>
  <c r="F7" i="38"/>
  <c r="F8" i="38"/>
  <c r="F10" i="38"/>
  <c r="F4" i="37"/>
  <c r="F8" i="37"/>
  <c r="F12" i="37"/>
  <c r="J6" i="36"/>
  <c r="J12" i="36"/>
  <c r="L9" i="36"/>
  <c r="N9" i="36" s="1"/>
  <c r="J21" i="36" s="1"/>
  <c r="K21" i="36" s="1"/>
  <c r="L5" i="36"/>
  <c r="N5" i="36" s="1"/>
  <c r="L6" i="36"/>
  <c r="F8" i="36"/>
  <c r="F12" i="35"/>
  <c r="F4" i="35"/>
  <c r="J6" i="35"/>
  <c r="F8" i="35"/>
  <c r="J10" i="35"/>
  <c r="O9" i="34"/>
  <c r="L9" i="34"/>
  <c r="F4" i="34"/>
  <c r="F10" i="34"/>
  <c r="F12" i="33"/>
  <c r="F4" i="33"/>
  <c r="F11" i="33"/>
  <c r="F12" i="32"/>
  <c r="F11" i="32"/>
  <c r="F4" i="31"/>
  <c r="F8" i="31"/>
  <c r="F12" i="31"/>
  <c r="F4" i="30"/>
  <c r="F12" i="30"/>
  <c r="J7" i="30"/>
  <c r="F7" i="29"/>
  <c r="F4" i="29"/>
  <c r="F8" i="29"/>
  <c r="F5" i="29"/>
  <c r="F6" i="28"/>
  <c r="F8" i="28"/>
  <c r="F4" i="28"/>
  <c r="L11" i="28"/>
  <c r="F4" i="27"/>
  <c r="F7" i="27"/>
  <c r="F8" i="27"/>
  <c r="J4" i="26"/>
  <c r="F11" i="26"/>
  <c r="J12" i="26"/>
  <c r="O4" i="25"/>
  <c r="O7" i="25"/>
  <c r="F12" i="25"/>
  <c r="F5" i="25"/>
  <c r="F8" i="25"/>
  <c r="F4" i="24"/>
  <c r="F8" i="24"/>
  <c r="F12" i="24"/>
  <c r="F7" i="24"/>
  <c r="O10" i="24"/>
  <c r="F11" i="24"/>
  <c r="F4" i="23"/>
  <c r="F6" i="23"/>
  <c r="F7" i="23"/>
  <c r="F8" i="23"/>
  <c r="F10" i="23"/>
  <c r="F12" i="22"/>
  <c r="J6" i="21"/>
  <c r="L9" i="21"/>
  <c r="L5" i="21"/>
  <c r="L6" i="21"/>
  <c r="N6" i="21" s="1"/>
  <c r="F8" i="21"/>
  <c r="O7" i="20"/>
  <c r="L7" i="20"/>
  <c r="M7" i="20" s="1"/>
  <c r="F8" i="20"/>
  <c r="L11" i="20"/>
  <c r="F10" i="20"/>
  <c r="F12" i="19"/>
  <c r="J4" i="18"/>
  <c r="L11" i="18"/>
  <c r="L12" i="18"/>
  <c r="N12" i="18" s="1"/>
  <c r="J24" i="18" s="1"/>
  <c r="K24" i="18" s="1"/>
  <c r="J8" i="18"/>
  <c r="L7" i="18"/>
  <c r="L8" i="18"/>
  <c r="N8" i="18" s="1"/>
  <c r="F10" i="18"/>
  <c r="F12" i="17"/>
  <c r="J10" i="16"/>
  <c r="F4" i="16"/>
  <c r="J6" i="16"/>
  <c r="F8" i="16"/>
  <c r="F12" i="15"/>
  <c r="O6" i="15"/>
  <c r="F7" i="15"/>
  <c r="O10" i="15"/>
  <c r="F11" i="15"/>
  <c r="J12" i="14"/>
  <c r="J4" i="14"/>
  <c r="N4" i="14" s="1"/>
  <c r="J16" i="14" s="1"/>
  <c r="K16" i="14" s="1"/>
  <c r="F6" i="14"/>
  <c r="F7" i="14"/>
  <c r="J8" i="14"/>
  <c r="F10" i="14"/>
  <c r="F11" i="14"/>
  <c r="J4" i="13"/>
  <c r="N4" i="13" s="1"/>
  <c r="L6" i="13"/>
  <c r="N6" i="13" s="1"/>
  <c r="L7" i="13"/>
  <c r="F10" i="13"/>
  <c r="F11" i="13"/>
  <c r="F12" i="13"/>
  <c r="F4" i="12"/>
  <c r="J12" i="12"/>
  <c r="F6" i="12"/>
  <c r="F7" i="12"/>
  <c r="J8" i="12"/>
  <c r="F10" i="12"/>
  <c r="F11" i="12"/>
  <c r="J4" i="11"/>
  <c r="L6" i="11"/>
  <c r="N6" i="11" s="1"/>
  <c r="L7" i="11"/>
  <c r="F10" i="11"/>
  <c r="F11" i="11"/>
  <c r="J7" i="11"/>
  <c r="F12" i="11"/>
  <c r="F6" i="10"/>
  <c r="F10" i="10"/>
  <c r="F7" i="10"/>
  <c r="F11" i="10"/>
  <c r="F12" i="10"/>
  <c r="F4" i="10"/>
  <c r="F8" i="10"/>
  <c r="O5" i="9"/>
  <c r="L5" i="9"/>
  <c r="N5" i="9" s="1"/>
  <c r="F6" i="9"/>
  <c r="J12" i="9"/>
  <c r="F8" i="9"/>
  <c r="F4" i="8"/>
  <c r="F12" i="8"/>
  <c r="H12" i="8" s="1"/>
  <c r="L24" i="8" s="1"/>
  <c r="J6" i="8"/>
  <c r="N6" i="8" s="1"/>
  <c r="F10" i="8"/>
  <c r="F5" i="38"/>
  <c r="F9" i="38"/>
  <c r="O12" i="38"/>
  <c r="O7" i="37"/>
  <c r="F5" i="37"/>
  <c r="F9" i="37"/>
  <c r="O6" i="36"/>
  <c r="F7" i="36"/>
  <c r="F11" i="36"/>
  <c r="O7" i="35"/>
  <c r="L7" i="35"/>
  <c r="N7" i="35" s="1"/>
  <c r="F5" i="35"/>
  <c r="F9" i="35"/>
  <c r="M9" i="34"/>
  <c r="N9" i="34"/>
  <c r="J21" i="34" s="1"/>
  <c r="K21" i="34" s="1"/>
  <c r="F7" i="34"/>
  <c r="F11" i="34"/>
  <c r="O7" i="33"/>
  <c r="L7" i="33"/>
  <c r="N7" i="33" s="1"/>
  <c r="F6" i="33"/>
  <c r="F10" i="33"/>
  <c r="F5" i="33"/>
  <c r="O8" i="33"/>
  <c r="F9" i="33"/>
  <c r="O7" i="32"/>
  <c r="M7" i="32" s="1"/>
  <c r="L7" i="32"/>
  <c r="N7" i="32"/>
  <c r="J19" i="32" s="1"/>
  <c r="K19" i="32" s="1"/>
  <c r="F5" i="32"/>
  <c r="F9" i="32"/>
  <c r="O7" i="31"/>
  <c r="O11" i="31"/>
  <c r="F5" i="31"/>
  <c r="F9" i="31"/>
  <c r="O11" i="30"/>
  <c r="L11" i="30"/>
  <c r="O7" i="30"/>
  <c r="L7" i="30"/>
  <c r="N7" i="30" s="1"/>
  <c r="J19" i="30" s="1"/>
  <c r="K19" i="30" s="1"/>
  <c r="N11" i="30"/>
  <c r="J23" i="30" s="1"/>
  <c r="K23" i="30" s="1"/>
  <c r="F6" i="30"/>
  <c r="F10" i="30"/>
  <c r="F5" i="30"/>
  <c r="F9" i="30"/>
  <c r="O11" i="29"/>
  <c r="L11" i="29"/>
  <c r="N11" i="29"/>
  <c r="F6" i="29"/>
  <c r="F10" i="29"/>
  <c r="F9" i="29"/>
  <c r="O12" i="29"/>
  <c r="N11" i="28"/>
  <c r="J23" i="28" s="1"/>
  <c r="K23" i="28" s="1"/>
  <c r="F5" i="28"/>
  <c r="F9" i="28"/>
  <c r="O11" i="27"/>
  <c r="M11" i="27" s="1"/>
  <c r="L11" i="27"/>
  <c r="N11" i="27"/>
  <c r="F6" i="27"/>
  <c r="F10" i="27"/>
  <c r="F5" i="27"/>
  <c r="F9" i="27"/>
  <c r="N4" i="26"/>
  <c r="O7" i="26"/>
  <c r="M7" i="26" s="1"/>
  <c r="L7" i="26"/>
  <c r="N7" i="26" s="1"/>
  <c r="J19" i="26" s="1"/>
  <c r="K19" i="26" s="1"/>
  <c r="F6" i="26"/>
  <c r="F10" i="26"/>
  <c r="O4" i="26"/>
  <c r="M4" i="26" s="1"/>
  <c r="F5" i="26"/>
  <c r="O8" i="26"/>
  <c r="F9" i="26"/>
  <c r="O12" i="26"/>
  <c r="M12" i="26" s="1"/>
  <c r="F6" i="25"/>
  <c r="F9" i="25"/>
  <c r="F5" i="24"/>
  <c r="F9" i="24"/>
  <c r="F5" i="23"/>
  <c r="F9" i="23"/>
  <c r="O12" i="23"/>
  <c r="O11" i="22"/>
  <c r="L11" i="22"/>
  <c r="N11" i="22" s="1"/>
  <c r="J23" i="22" s="1"/>
  <c r="K23" i="22" s="1"/>
  <c r="F5" i="22"/>
  <c r="O8" i="22"/>
  <c r="F9" i="22"/>
  <c r="N5" i="21"/>
  <c r="O6" i="21"/>
  <c r="F7" i="21"/>
  <c r="F11" i="21"/>
  <c r="N11" i="20"/>
  <c r="J23" i="20" s="1"/>
  <c r="K23" i="20" s="1"/>
  <c r="N7" i="20"/>
  <c r="F5" i="20"/>
  <c r="F9" i="20"/>
  <c r="O7" i="19"/>
  <c r="O11" i="19"/>
  <c r="L11" i="19"/>
  <c r="N11" i="19" s="1"/>
  <c r="F5" i="19"/>
  <c r="F9" i="19"/>
  <c r="N4" i="18"/>
  <c r="J16" i="18" s="1"/>
  <c r="K16" i="18" s="1"/>
  <c r="N11" i="18"/>
  <c r="J23" i="18" s="1"/>
  <c r="K23" i="18" s="1"/>
  <c r="N7" i="18"/>
  <c r="O4" i="18"/>
  <c r="M4" i="18" s="1"/>
  <c r="F5" i="18"/>
  <c r="F9" i="18"/>
  <c r="O7" i="17"/>
  <c r="M7" i="17" s="1"/>
  <c r="L7" i="17"/>
  <c r="L11" i="17"/>
  <c r="N11" i="17" s="1"/>
  <c r="N7" i="17"/>
  <c r="O4" i="17"/>
  <c r="F5" i="17"/>
  <c r="F9" i="17"/>
  <c r="O7" i="16"/>
  <c r="L7" i="16"/>
  <c r="N7" i="16" s="1"/>
  <c r="O11" i="16"/>
  <c r="L11" i="16"/>
  <c r="F5" i="16"/>
  <c r="F9" i="16"/>
  <c r="O4" i="15"/>
  <c r="F5" i="15"/>
  <c r="F9" i="15"/>
  <c r="O4" i="14"/>
  <c r="F5" i="14"/>
  <c r="O8" i="14"/>
  <c r="F9" i="14"/>
  <c r="O12" i="14"/>
  <c r="N7" i="13"/>
  <c r="O4" i="13"/>
  <c r="M4" i="13" s="1"/>
  <c r="F5" i="13"/>
  <c r="F9" i="13"/>
  <c r="N12" i="12"/>
  <c r="J24" i="12" s="1"/>
  <c r="K24" i="12" s="1"/>
  <c r="F5" i="12"/>
  <c r="O8" i="12"/>
  <c r="F9" i="12"/>
  <c r="O12" i="12"/>
  <c r="M12" i="12" s="1"/>
  <c r="M7" i="11"/>
  <c r="F5" i="11"/>
  <c r="F9" i="11"/>
  <c r="F5" i="10"/>
  <c r="F9" i="10"/>
  <c r="M5" i="9"/>
  <c r="J17" i="9" s="1"/>
  <c r="O12" i="9"/>
  <c r="L12" i="9"/>
  <c r="F7" i="9"/>
  <c r="F11" i="9"/>
  <c r="O6" i="8"/>
  <c r="M6" i="8" s="1"/>
  <c r="F7" i="8"/>
  <c r="J8" i="8"/>
  <c r="F11" i="8"/>
  <c r="J12" i="8"/>
  <c r="F5" i="8"/>
  <c r="O8" i="8"/>
  <c r="O12" i="8"/>
  <c r="F9" i="8"/>
  <c r="J5" i="38" l="1"/>
  <c r="H5" i="38"/>
  <c r="J4" i="38"/>
  <c r="H4" i="38"/>
  <c r="J7" i="38"/>
  <c r="H7" i="38"/>
  <c r="J11" i="38"/>
  <c r="H11" i="38"/>
  <c r="J6" i="38"/>
  <c r="H6" i="38"/>
  <c r="L24" i="38"/>
  <c r="L12" i="38"/>
  <c r="N12" i="38" s="1"/>
  <c r="J24" i="38" s="1"/>
  <c r="K24" i="38" s="1"/>
  <c r="J8" i="38"/>
  <c r="H8" i="38"/>
  <c r="J9" i="38"/>
  <c r="H9" i="38"/>
  <c r="J10" i="38"/>
  <c r="H10" i="38"/>
  <c r="L11" i="37"/>
  <c r="N11" i="37" s="1"/>
  <c r="J4" i="37"/>
  <c r="H4" i="37"/>
  <c r="J6" i="37"/>
  <c r="H6" i="37"/>
  <c r="L18" i="37" s="1"/>
  <c r="J5" i="37"/>
  <c r="H5" i="37"/>
  <c r="J8" i="37"/>
  <c r="H8" i="37"/>
  <c r="J9" i="37"/>
  <c r="H9" i="37"/>
  <c r="O11" i="37"/>
  <c r="L7" i="37"/>
  <c r="J12" i="37"/>
  <c r="H12" i="37"/>
  <c r="J10" i="36"/>
  <c r="H10" i="36"/>
  <c r="L21" i="36"/>
  <c r="O9" i="36"/>
  <c r="M9" i="36" s="1"/>
  <c r="J8" i="36"/>
  <c r="H8" i="36"/>
  <c r="L17" i="36"/>
  <c r="O5" i="36"/>
  <c r="M5" i="36" s="1"/>
  <c r="J11" i="36"/>
  <c r="H11" i="36"/>
  <c r="J7" i="36"/>
  <c r="H7" i="36"/>
  <c r="L16" i="36"/>
  <c r="L4" i="36"/>
  <c r="N4" i="36" s="1"/>
  <c r="O4" i="36"/>
  <c r="M4" i="36" s="1"/>
  <c r="J12" i="35"/>
  <c r="H12" i="35"/>
  <c r="J5" i="35"/>
  <c r="H5" i="35"/>
  <c r="L11" i="35"/>
  <c r="N11" i="35" s="1"/>
  <c r="J9" i="35"/>
  <c r="H9" i="35"/>
  <c r="J8" i="35"/>
  <c r="H8" i="35"/>
  <c r="O11" i="35"/>
  <c r="J4" i="35"/>
  <c r="H4" i="35"/>
  <c r="J11" i="34"/>
  <c r="H11" i="34"/>
  <c r="J5" i="34"/>
  <c r="H5" i="34"/>
  <c r="J6" i="34"/>
  <c r="H6" i="34"/>
  <c r="J12" i="34"/>
  <c r="H12" i="34"/>
  <c r="L24" i="34" s="1"/>
  <c r="J4" i="34"/>
  <c r="H4" i="34"/>
  <c r="J7" i="34"/>
  <c r="H7" i="34"/>
  <c r="J10" i="34"/>
  <c r="H10" i="34"/>
  <c r="J8" i="34"/>
  <c r="H8" i="34"/>
  <c r="J10" i="33"/>
  <c r="H10" i="33"/>
  <c r="M8" i="33"/>
  <c r="J20" i="33" s="1"/>
  <c r="K20" i="33" s="1"/>
  <c r="J6" i="33"/>
  <c r="H6" i="33"/>
  <c r="J4" i="33"/>
  <c r="H4" i="33"/>
  <c r="J5" i="33"/>
  <c r="H5" i="33"/>
  <c r="J12" i="33"/>
  <c r="H12" i="33"/>
  <c r="O12" i="33" s="1"/>
  <c r="J9" i="33"/>
  <c r="H9" i="33"/>
  <c r="J11" i="33"/>
  <c r="H11" i="33"/>
  <c r="L20" i="33"/>
  <c r="L8" i="33"/>
  <c r="N8" i="33" s="1"/>
  <c r="L20" i="32"/>
  <c r="L8" i="32"/>
  <c r="N8" i="32" s="1"/>
  <c r="J20" i="32" s="1"/>
  <c r="K20" i="32" s="1"/>
  <c r="L16" i="32"/>
  <c r="L4" i="32"/>
  <c r="N4" i="32" s="1"/>
  <c r="O8" i="32"/>
  <c r="J9" i="32"/>
  <c r="H9" i="32"/>
  <c r="J11" i="32"/>
  <c r="H11" i="32"/>
  <c r="J5" i="32"/>
  <c r="H5" i="32"/>
  <c r="O4" i="32"/>
  <c r="M4" i="32" s="1"/>
  <c r="J12" i="32"/>
  <c r="H12" i="32"/>
  <c r="J10" i="32"/>
  <c r="H10" i="32"/>
  <c r="L22" i="32" s="1"/>
  <c r="L11" i="31"/>
  <c r="N11" i="31" s="1"/>
  <c r="J5" i="31"/>
  <c r="H5" i="31"/>
  <c r="J12" i="31"/>
  <c r="H12" i="31"/>
  <c r="J9" i="31"/>
  <c r="H9" i="31"/>
  <c r="J8" i="31"/>
  <c r="H8" i="31"/>
  <c r="J10" i="31"/>
  <c r="H10" i="31"/>
  <c r="L22" i="31" s="1"/>
  <c r="L7" i="31"/>
  <c r="N7" i="31" s="1"/>
  <c r="J4" i="31"/>
  <c r="H4" i="31"/>
  <c r="J10" i="30"/>
  <c r="H10" i="30"/>
  <c r="J4" i="30"/>
  <c r="H4" i="30"/>
  <c r="J8" i="30"/>
  <c r="H8" i="30"/>
  <c r="J6" i="30"/>
  <c r="H6" i="30"/>
  <c r="J9" i="30"/>
  <c r="H9" i="30"/>
  <c r="J5" i="30"/>
  <c r="H5" i="30"/>
  <c r="J12" i="30"/>
  <c r="H12" i="30"/>
  <c r="J4" i="29"/>
  <c r="H4" i="29"/>
  <c r="J10" i="29"/>
  <c r="H10" i="29"/>
  <c r="J7" i="29"/>
  <c r="H7" i="29"/>
  <c r="L12" i="29"/>
  <c r="N12" i="29" s="1"/>
  <c r="J6" i="29"/>
  <c r="H6" i="29"/>
  <c r="J5" i="29"/>
  <c r="H5" i="29"/>
  <c r="M12" i="29"/>
  <c r="M11" i="29"/>
  <c r="J9" i="29"/>
  <c r="H9" i="29"/>
  <c r="J8" i="29"/>
  <c r="H8" i="29"/>
  <c r="J9" i="28"/>
  <c r="H9" i="28"/>
  <c r="J4" i="28"/>
  <c r="H4" i="28"/>
  <c r="J7" i="28"/>
  <c r="H7" i="28"/>
  <c r="J8" i="28"/>
  <c r="H8" i="28"/>
  <c r="L22" i="28"/>
  <c r="O10" i="28"/>
  <c r="M10" i="28" s="1"/>
  <c r="L10" i="28"/>
  <c r="N10" i="28" s="1"/>
  <c r="J22" i="28" s="1"/>
  <c r="K22" i="28" s="1"/>
  <c r="L23" i="28"/>
  <c r="O11" i="28"/>
  <c r="M11" i="28" s="1"/>
  <c r="J6" i="28"/>
  <c r="H6" i="28"/>
  <c r="J5" i="28"/>
  <c r="H5" i="28"/>
  <c r="O12" i="28"/>
  <c r="L12" i="28"/>
  <c r="J12" i="28"/>
  <c r="N12" i="28" s="1"/>
  <c r="J24" i="28" s="1"/>
  <c r="K24" i="28" s="1"/>
  <c r="J12" i="27"/>
  <c r="H12" i="27"/>
  <c r="J10" i="27"/>
  <c r="H10" i="27"/>
  <c r="J7" i="27"/>
  <c r="H7" i="27"/>
  <c r="J6" i="27"/>
  <c r="H6" i="27"/>
  <c r="J8" i="27"/>
  <c r="H8" i="27"/>
  <c r="J9" i="27"/>
  <c r="H9" i="27"/>
  <c r="J5" i="27"/>
  <c r="H5" i="27"/>
  <c r="J4" i="27"/>
  <c r="H4" i="27"/>
  <c r="J6" i="26"/>
  <c r="H6" i="26"/>
  <c r="J5" i="26"/>
  <c r="H5" i="26"/>
  <c r="J11" i="26"/>
  <c r="H11" i="26"/>
  <c r="J9" i="26"/>
  <c r="H9" i="26"/>
  <c r="J10" i="26"/>
  <c r="H10" i="26"/>
  <c r="L20" i="26"/>
  <c r="L8" i="26"/>
  <c r="N8" i="26" s="1"/>
  <c r="J20" i="26" s="1"/>
  <c r="K20" i="26" s="1"/>
  <c r="J6" i="25"/>
  <c r="H6" i="25"/>
  <c r="J12" i="25"/>
  <c r="H12" i="25"/>
  <c r="L4" i="25"/>
  <c r="N4" i="25" s="1"/>
  <c r="J11" i="25"/>
  <c r="H11" i="25"/>
  <c r="J9" i="25"/>
  <c r="H9" i="25"/>
  <c r="J8" i="25"/>
  <c r="H8" i="25"/>
  <c r="J10" i="25"/>
  <c r="H10" i="25"/>
  <c r="J5" i="25"/>
  <c r="H5" i="25"/>
  <c r="L7" i="25"/>
  <c r="N7" i="25" s="1"/>
  <c r="J4" i="24"/>
  <c r="H4" i="24"/>
  <c r="J5" i="24"/>
  <c r="H5" i="24"/>
  <c r="L22" i="24"/>
  <c r="L10" i="24"/>
  <c r="J11" i="24"/>
  <c r="H11" i="24"/>
  <c r="J12" i="24"/>
  <c r="H12" i="24"/>
  <c r="J7" i="24"/>
  <c r="H7" i="24"/>
  <c r="J9" i="24"/>
  <c r="H9" i="24"/>
  <c r="J8" i="24"/>
  <c r="H8" i="24"/>
  <c r="J6" i="24"/>
  <c r="H6" i="24"/>
  <c r="J5" i="23"/>
  <c r="H5" i="23"/>
  <c r="J6" i="23"/>
  <c r="H6" i="23"/>
  <c r="J8" i="23"/>
  <c r="H8" i="23"/>
  <c r="J4" i="23"/>
  <c r="H4" i="23"/>
  <c r="J11" i="23"/>
  <c r="H11" i="23"/>
  <c r="J7" i="23"/>
  <c r="H7" i="23"/>
  <c r="L24" i="23"/>
  <c r="L12" i="23"/>
  <c r="N12" i="23" s="1"/>
  <c r="J10" i="23"/>
  <c r="H10" i="23"/>
  <c r="J9" i="23"/>
  <c r="H9" i="23"/>
  <c r="J4" i="22"/>
  <c r="H4" i="22"/>
  <c r="M8" i="22"/>
  <c r="L7" i="22"/>
  <c r="N7" i="22" s="1"/>
  <c r="L20" i="22"/>
  <c r="L8" i="22"/>
  <c r="N8" i="22" s="1"/>
  <c r="J6" i="22"/>
  <c r="H6" i="22"/>
  <c r="L18" i="22" s="1"/>
  <c r="J9" i="22"/>
  <c r="H9" i="22"/>
  <c r="J12" i="22"/>
  <c r="H12" i="22"/>
  <c r="J5" i="22"/>
  <c r="H5" i="22"/>
  <c r="O7" i="22"/>
  <c r="M7" i="22" s="1"/>
  <c r="J11" i="21"/>
  <c r="H11" i="21"/>
  <c r="M5" i="21"/>
  <c r="J17" i="21" s="1"/>
  <c r="K17" i="21" s="1"/>
  <c r="J12" i="21"/>
  <c r="L21" i="21"/>
  <c r="O9" i="21"/>
  <c r="J10" i="21"/>
  <c r="H10" i="21"/>
  <c r="L17" i="21"/>
  <c r="O5" i="21"/>
  <c r="J7" i="21"/>
  <c r="H7" i="21"/>
  <c r="J8" i="21"/>
  <c r="H8" i="21"/>
  <c r="M9" i="21"/>
  <c r="J4" i="21"/>
  <c r="H4" i="21"/>
  <c r="J12" i="20"/>
  <c r="H12" i="20"/>
  <c r="J9" i="20"/>
  <c r="H9" i="20"/>
  <c r="J8" i="20"/>
  <c r="H8" i="20"/>
  <c r="J6" i="20"/>
  <c r="H6" i="20"/>
  <c r="J4" i="20"/>
  <c r="H4" i="20"/>
  <c r="L23" i="20"/>
  <c r="O11" i="20"/>
  <c r="M11" i="20" s="1"/>
  <c r="J10" i="20"/>
  <c r="H10" i="20"/>
  <c r="J5" i="20"/>
  <c r="H5" i="20"/>
  <c r="J5" i="19"/>
  <c r="H5" i="19"/>
  <c r="J4" i="19"/>
  <c r="H4" i="19"/>
  <c r="J9" i="19"/>
  <c r="H9" i="19"/>
  <c r="L7" i="19"/>
  <c r="N7" i="19" s="1"/>
  <c r="J12" i="19"/>
  <c r="H12" i="19"/>
  <c r="J8" i="19"/>
  <c r="H8" i="19"/>
  <c r="L18" i="18"/>
  <c r="O6" i="18"/>
  <c r="M6" i="18" s="1"/>
  <c r="L6" i="18"/>
  <c r="N6" i="18" s="1"/>
  <c r="J18" i="18" s="1"/>
  <c r="K18" i="18" s="1"/>
  <c r="M11" i="18"/>
  <c r="J10" i="18"/>
  <c r="H10" i="18"/>
  <c r="J9" i="18"/>
  <c r="H9" i="18"/>
  <c r="L23" i="18"/>
  <c r="O11" i="18"/>
  <c r="L19" i="18"/>
  <c r="O7" i="18"/>
  <c r="M7" i="18" s="1"/>
  <c r="J5" i="18"/>
  <c r="H5" i="18"/>
  <c r="J9" i="17"/>
  <c r="H9" i="17"/>
  <c r="J8" i="17"/>
  <c r="H8" i="17"/>
  <c r="J5" i="17"/>
  <c r="H5" i="17"/>
  <c r="O11" i="17"/>
  <c r="J12" i="17"/>
  <c r="H12" i="17"/>
  <c r="J6" i="17"/>
  <c r="H6" i="17"/>
  <c r="L18" i="17" s="1"/>
  <c r="M4" i="17"/>
  <c r="J16" i="17" s="1"/>
  <c r="K16" i="17" s="1"/>
  <c r="J9" i="16"/>
  <c r="H9" i="16"/>
  <c r="N11" i="16"/>
  <c r="J23" i="16" s="1"/>
  <c r="K23" i="16" s="1"/>
  <c r="J8" i="16"/>
  <c r="H8" i="16"/>
  <c r="J4" i="16"/>
  <c r="H4" i="16"/>
  <c r="J5" i="16"/>
  <c r="H5" i="16"/>
  <c r="J12" i="16"/>
  <c r="H12" i="16"/>
  <c r="O8" i="15"/>
  <c r="J4" i="15"/>
  <c r="N4" i="15" s="1"/>
  <c r="L22" i="15"/>
  <c r="L10" i="15"/>
  <c r="L18" i="15"/>
  <c r="L6" i="15"/>
  <c r="N6" i="15" s="1"/>
  <c r="J7" i="15"/>
  <c r="H7" i="15"/>
  <c r="L8" i="15"/>
  <c r="J9" i="15"/>
  <c r="H9" i="15"/>
  <c r="J11" i="15"/>
  <c r="H11" i="15"/>
  <c r="M6" i="15"/>
  <c r="J18" i="15" s="1"/>
  <c r="K18" i="15" s="1"/>
  <c r="J5" i="15"/>
  <c r="H5" i="15"/>
  <c r="J8" i="15"/>
  <c r="N8" i="15" s="1"/>
  <c r="J12" i="15"/>
  <c r="H12" i="15"/>
  <c r="J5" i="14"/>
  <c r="H5" i="14"/>
  <c r="J9" i="14"/>
  <c r="H9" i="14"/>
  <c r="J10" i="14"/>
  <c r="H10" i="14"/>
  <c r="J6" i="14"/>
  <c r="H6" i="14"/>
  <c r="L24" i="14"/>
  <c r="L12" i="14"/>
  <c r="N12" i="14" s="1"/>
  <c r="J24" i="14" s="1"/>
  <c r="K24" i="14" s="1"/>
  <c r="J11" i="14"/>
  <c r="H11" i="14"/>
  <c r="J7" i="14"/>
  <c r="H7" i="14"/>
  <c r="L20" i="14"/>
  <c r="L8" i="14"/>
  <c r="N8" i="14" s="1"/>
  <c r="J11" i="13"/>
  <c r="H11" i="13"/>
  <c r="J9" i="13"/>
  <c r="H9" i="13"/>
  <c r="J10" i="13"/>
  <c r="H10" i="13"/>
  <c r="J8" i="13"/>
  <c r="H8" i="13"/>
  <c r="L18" i="13"/>
  <c r="O6" i="13"/>
  <c r="M6" i="13" s="1"/>
  <c r="J18" i="13" s="1"/>
  <c r="K18" i="13" s="1"/>
  <c r="L19" i="13"/>
  <c r="O7" i="13"/>
  <c r="M7" i="13" s="1"/>
  <c r="J5" i="13"/>
  <c r="H5" i="13"/>
  <c r="J12" i="13"/>
  <c r="H12" i="13"/>
  <c r="J4" i="12"/>
  <c r="H4" i="12"/>
  <c r="J5" i="12"/>
  <c r="H5" i="12"/>
  <c r="J7" i="12"/>
  <c r="H7" i="12"/>
  <c r="J10" i="12"/>
  <c r="H10" i="12"/>
  <c r="J6" i="12"/>
  <c r="H6" i="12"/>
  <c r="J11" i="12"/>
  <c r="H11" i="12"/>
  <c r="J9" i="12"/>
  <c r="H9" i="12"/>
  <c r="L20" i="12"/>
  <c r="L8" i="12"/>
  <c r="N8" i="12" s="1"/>
  <c r="J10" i="11"/>
  <c r="H10" i="11"/>
  <c r="J8" i="11"/>
  <c r="H8" i="11"/>
  <c r="J12" i="11"/>
  <c r="H12" i="11"/>
  <c r="L16" i="11"/>
  <c r="L4" i="11"/>
  <c r="N4" i="11" s="1"/>
  <c r="O4" i="11"/>
  <c r="L18" i="11"/>
  <c r="O6" i="11"/>
  <c r="M6" i="11" s="1"/>
  <c r="J18" i="11" s="1"/>
  <c r="K18" i="11" s="1"/>
  <c r="J5" i="11"/>
  <c r="H5" i="11"/>
  <c r="J9" i="11"/>
  <c r="H9" i="11"/>
  <c r="J11" i="11"/>
  <c r="H11" i="11"/>
  <c r="J7" i="10"/>
  <c r="H7" i="10"/>
  <c r="J4" i="10"/>
  <c r="H4" i="10"/>
  <c r="J10" i="10"/>
  <c r="H10" i="10"/>
  <c r="J9" i="10"/>
  <c r="H9" i="10"/>
  <c r="J8" i="10"/>
  <c r="H8" i="10"/>
  <c r="J5" i="10"/>
  <c r="H5" i="10"/>
  <c r="J12" i="10"/>
  <c r="H12" i="10"/>
  <c r="J6" i="10"/>
  <c r="H6" i="10"/>
  <c r="J11" i="10"/>
  <c r="H11" i="10"/>
  <c r="J11" i="9"/>
  <c r="H11" i="9"/>
  <c r="J6" i="9"/>
  <c r="H6" i="9"/>
  <c r="L21" i="9"/>
  <c r="O9" i="9"/>
  <c r="J8" i="9"/>
  <c r="H8" i="9"/>
  <c r="L9" i="9"/>
  <c r="N9" i="9" s="1"/>
  <c r="J10" i="9"/>
  <c r="H10" i="9"/>
  <c r="J7" i="9"/>
  <c r="H7" i="9"/>
  <c r="N12" i="9"/>
  <c r="J4" i="9"/>
  <c r="H4" i="9"/>
  <c r="J5" i="8"/>
  <c r="H5" i="8"/>
  <c r="J11" i="8"/>
  <c r="H11" i="8"/>
  <c r="L20" i="8"/>
  <c r="L8" i="8"/>
  <c r="N8" i="8" s="1"/>
  <c r="J9" i="8"/>
  <c r="H9" i="8"/>
  <c r="J4" i="8"/>
  <c r="H4" i="8"/>
  <c r="N12" i="8"/>
  <c r="J7" i="8"/>
  <c r="H7" i="8"/>
  <c r="J10" i="8"/>
  <c r="H10" i="8"/>
  <c r="N6" i="36"/>
  <c r="M6" i="21"/>
  <c r="M4" i="15"/>
  <c r="J16" i="15" s="1"/>
  <c r="K16" i="15" s="1"/>
  <c r="J16" i="13"/>
  <c r="K16" i="13" s="1"/>
  <c r="N7" i="11"/>
  <c r="K17" i="9"/>
  <c r="N17" i="7"/>
  <c r="M12" i="8"/>
  <c r="J18" i="8"/>
  <c r="AI73" i="39"/>
  <c r="AR75" i="39"/>
  <c r="AK76" i="39"/>
  <c r="AL76" i="39" s="1"/>
  <c r="AI74" i="39"/>
  <c r="M6" i="36"/>
  <c r="M7" i="35"/>
  <c r="M11" i="30"/>
  <c r="J23" i="29"/>
  <c r="K23" i="29" s="1"/>
  <c r="M7" i="19"/>
  <c r="M7" i="16"/>
  <c r="L10" i="37"/>
  <c r="N10" i="37" s="1"/>
  <c r="O10" i="37"/>
  <c r="L6" i="37"/>
  <c r="N6" i="37" s="1"/>
  <c r="O6" i="37"/>
  <c r="L10" i="35"/>
  <c r="N10" i="35" s="1"/>
  <c r="O10" i="35"/>
  <c r="M10" i="35" s="1"/>
  <c r="J22" i="35" s="1"/>
  <c r="L6" i="35"/>
  <c r="N6" i="35" s="1"/>
  <c r="O6" i="35"/>
  <c r="O12" i="35"/>
  <c r="M7" i="33"/>
  <c r="J19" i="33" s="1"/>
  <c r="K19" i="33" s="1"/>
  <c r="L10" i="32"/>
  <c r="N10" i="32" s="1"/>
  <c r="J22" i="32" s="1"/>
  <c r="K22" i="32" s="1"/>
  <c r="L6" i="32"/>
  <c r="N6" i="32" s="1"/>
  <c r="O6" i="32"/>
  <c r="M6" i="32" s="1"/>
  <c r="L10" i="31"/>
  <c r="N10" i="31" s="1"/>
  <c r="O10" i="31"/>
  <c r="L6" i="31"/>
  <c r="N6" i="31" s="1"/>
  <c r="O6" i="31"/>
  <c r="M7" i="30"/>
  <c r="J24" i="29"/>
  <c r="K24" i="29" s="1"/>
  <c r="J23" i="27"/>
  <c r="K23" i="27" s="1"/>
  <c r="L10" i="22"/>
  <c r="N10" i="22" s="1"/>
  <c r="J22" i="22" s="1"/>
  <c r="K22" i="22" s="1"/>
  <c r="O10" i="22"/>
  <c r="N9" i="21"/>
  <c r="O12" i="20"/>
  <c r="L10" i="19"/>
  <c r="N10" i="19" s="1"/>
  <c r="O10" i="19"/>
  <c r="L6" i="19"/>
  <c r="N6" i="19" s="1"/>
  <c r="O6" i="19"/>
  <c r="O12" i="18"/>
  <c r="M12" i="18" s="1"/>
  <c r="O8" i="18"/>
  <c r="M8" i="18" s="1"/>
  <c r="L10" i="17"/>
  <c r="N10" i="17" s="1"/>
  <c r="O10" i="17"/>
  <c r="L6" i="16"/>
  <c r="N6" i="16" s="1"/>
  <c r="J18" i="16" s="1"/>
  <c r="K18" i="16" s="1"/>
  <c r="O6" i="16"/>
  <c r="M6" i="16" s="1"/>
  <c r="L10" i="16"/>
  <c r="N10" i="16" s="1"/>
  <c r="J22" i="16" s="1"/>
  <c r="K22" i="16" s="1"/>
  <c r="O10" i="16"/>
  <c r="M8" i="14"/>
  <c r="M4" i="14"/>
  <c r="M11" i="37"/>
  <c r="J23" i="37" s="1"/>
  <c r="K23" i="37" s="1"/>
  <c r="L12" i="36"/>
  <c r="N12" i="36" s="1"/>
  <c r="J24" i="36" s="1"/>
  <c r="K24" i="36" s="1"/>
  <c r="O12" i="36"/>
  <c r="M11" i="35"/>
  <c r="J23" i="35" s="1"/>
  <c r="K23" i="35" s="1"/>
  <c r="L12" i="34"/>
  <c r="N12" i="34" s="1"/>
  <c r="J24" i="34" s="1"/>
  <c r="K24" i="34" s="1"/>
  <c r="M11" i="31"/>
  <c r="J23" i="31" s="1"/>
  <c r="K23" i="31" s="1"/>
  <c r="M11" i="22"/>
  <c r="L12" i="21"/>
  <c r="O12" i="21"/>
  <c r="M11" i="19"/>
  <c r="J23" i="19" s="1"/>
  <c r="K23" i="19" s="1"/>
  <c r="M11" i="17"/>
  <c r="J23" i="17" s="1"/>
  <c r="K23" i="17" s="1"/>
  <c r="M11" i="16"/>
  <c r="M12" i="9"/>
  <c r="J24" i="9" s="1"/>
  <c r="L16" i="38" l="1"/>
  <c r="L4" i="38"/>
  <c r="O4" i="38"/>
  <c r="M4" i="38" s="1"/>
  <c r="L22" i="38"/>
  <c r="L10" i="38"/>
  <c r="O10" i="38"/>
  <c r="M10" i="38" s="1"/>
  <c r="L20" i="38"/>
  <c r="L8" i="38"/>
  <c r="O8" i="38"/>
  <c r="L18" i="38"/>
  <c r="O6" i="38"/>
  <c r="L6" i="38"/>
  <c r="L19" i="38"/>
  <c r="O7" i="38"/>
  <c r="M7" i="38" s="1"/>
  <c r="L7" i="38"/>
  <c r="N7" i="38" s="1"/>
  <c r="J19" i="38" s="1"/>
  <c r="K19" i="38" s="1"/>
  <c r="N4" i="38"/>
  <c r="N10" i="38"/>
  <c r="J22" i="38" s="1"/>
  <c r="K22" i="38" s="1"/>
  <c r="N8" i="38"/>
  <c r="J20" i="38" s="1"/>
  <c r="K20" i="38" s="1"/>
  <c r="N6" i="38"/>
  <c r="M6" i="38"/>
  <c r="L17" i="38"/>
  <c r="O5" i="38"/>
  <c r="M5" i="38" s="1"/>
  <c r="L5" i="38"/>
  <c r="N5" i="38" s="1"/>
  <c r="L21" i="38"/>
  <c r="O9" i="38"/>
  <c r="M9" i="38" s="1"/>
  <c r="L9" i="38"/>
  <c r="N9" i="38" s="1"/>
  <c r="J21" i="38" s="1"/>
  <c r="K21" i="38" s="1"/>
  <c r="L23" i="38"/>
  <c r="L11" i="38"/>
  <c r="N11" i="38" s="1"/>
  <c r="J23" i="38" s="1"/>
  <c r="K23" i="38" s="1"/>
  <c r="O11" i="38"/>
  <c r="M12" i="38"/>
  <c r="M10" i="37"/>
  <c r="L24" i="37"/>
  <c r="L12" i="37"/>
  <c r="O12" i="37"/>
  <c r="M12" i="37" s="1"/>
  <c r="J24" i="37" s="1"/>
  <c r="K24" i="37" s="1"/>
  <c r="L21" i="37"/>
  <c r="L9" i="37"/>
  <c r="N9" i="37" s="1"/>
  <c r="O9" i="37"/>
  <c r="M9" i="37" s="1"/>
  <c r="J21" i="37" s="1"/>
  <c r="K21" i="37" s="1"/>
  <c r="L17" i="37"/>
  <c r="L5" i="37"/>
  <c r="N5" i="37" s="1"/>
  <c r="O5" i="37"/>
  <c r="M5" i="37" s="1"/>
  <c r="L16" i="37"/>
  <c r="L4" i="37"/>
  <c r="N4" i="37" s="1"/>
  <c r="O4" i="37"/>
  <c r="N12" i="37"/>
  <c r="M6" i="37"/>
  <c r="M7" i="37"/>
  <c r="J19" i="37" s="1"/>
  <c r="K19" i="37" s="1"/>
  <c r="N7" i="37"/>
  <c r="L20" i="37"/>
  <c r="L8" i="37"/>
  <c r="N8" i="37" s="1"/>
  <c r="O8" i="37"/>
  <c r="M8" i="37" s="1"/>
  <c r="J20" i="37" s="1"/>
  <c r="K20" i="37" s="1"/>
  <c r="L23" i="36"/>
  <c r="L11" i="36"/>
  <c r="N11" i="36" s="1"/>
  <c r="J23" i="36" s="1"/>
  <c r="K23" i="36" s="1"/>
  <c r="O11" i="36"/>
  <c r="M11" i="36" s="1"/>
  <c r="L20" i="36"/>
  <c r="O8" i="36"/>
  <c r="M8" i="36" s="1"/>
  <c r="L8" i="36"/>
  <c r="N8" i="36" s="1"/>
  <c r="J20" i="36" s="1"/>
  <c r="K20" i="36" s="1"/>
  <c r="L22" i="36"/>
  <c r="L10" i="36"/>
  <c r="N10" i="36" s="1"/>
  <c r="J22" i="36" s="1"/>
  <c r="K22" i="36" s="1"/>
  <c r="O10" i="36"/>
  <c r="M10" i="36" s="1"/>
  <c r="L19" i="36"/>
  <c r="L7" i="36"/>
  <c r="N7" i="36" s="1"/>
  <c r="J19" i="36" s="1"/>
  <c r="K19" i="36" s="1"/>
  <c r="O7" i="36"/>
  <c r="M7" i="36" s="1"/>
  <c r="L21" i="35"/>
  <c r="O9" i="35"/>
  <c r="M9" i="35" s="1"/>
  <c r="J21" i="35" s="1"/>
  <c r="K21" i="35" s="1"/>
  <c r="L9" i="35"/>
  <c r="N9" i="35" s="1"/>
  <c r="L16" i="35"/>
  <c r="L4" i="35"/>
  <c r="O4" i="35"/>
  <c r="M4" i="35" s="1"/>
  <c r="L17" i="35"/>
  <c r="O5" i="35"/>
  <c r="M5" i="35" s="1"/>
  <c r="L5" i="35"/>
  <c r="N5" i="35" s="1"/>
  <c r="M12" i="35"/>
  <c r="J24" i="35" s="1"/>
  <c r="K24" i="35" s="1"/>
  <c r="N4" i="35"/>
  <c r="L24" i="35"/>
  <c r="L12" i="35"/>
  <c r="L20" i="35"/>
  <c r="L8" i="35"/>
  <c r="N8" i="35" s="1"/>
  <c r="O8" i="35"/>
  <c r="N12" i="35"/>
  <c r="L19" i="34"/>
  <c r="O7" i="34"/>
  <c r="M7" i="34" s="1"/>
  <c r="L7" i="34"/>
  <c r="N7" i="34" s="1"/>
  <c r="J19" i="34" s="1"/>
  <c r="K19" i="34" s="1"/>
  <c r="L17" i="34"/>
  <c r="L5" i="34"/>
  <c r="O5" i="34"/>
  <c r="N5" i="34"/>
  <c r="M5" i="34"/>
  <c r="L20" i="34"/>
  <c r="L8" i="34"/>
  <c r="M8" i="34" s="1"/>
  <c r="O8" i="34"/>
  <c r="L22" i="34"/>
  <c r="L10" i="34"/>
  <c r="O10" i="34"/>
  <c r="M10" i="34" s="1"/>
  <c r="L16" i="34"/>
  <c r="O4" i="34"/>
  <c r="M4" i="34" s="1"/>
  <c r="L4" i="34"/>
  <c r="N4" i="34" s="1"/>
  <c r="L18" i="34"/>
  <c r="L6" i="34"/>
  <c r="O6" i="34"/>
  <c r="M6" i="34" s="1"/>
  <c r="L23" i="34"/>
  <c r="L11" i="34"/>
  <c r="N11" i="34" s="1"/>
  <c r="J23" i="34" s="1"/>
  <c r="K23" i="34" s="1"/>
  <c r="O11" i="34"/>
  <c r="O12" i="34"/>
  <c r="N10" i="34"/>
  <c r="J22" i="34" s="1"/>
  <c r="K22" i="34" s="1"/>
  <c r="N6" i="34"/>
  <c r="L22" i="33"/>
  <c r="L10" i="33"/>
  <c r="N10" i="33" s="1"/>
  <c r="O10" i="33"/>
  <c r="L24" i="33"/>
  <c r="L12" i="33"/>
  <c r="N12" i="33" s="1"/>
  <c r="L21" i="33"/>
  <c r="L9" i="33"/>
  <c r="N9" i="33" s="1"/>
  <c r="O9" i="33"/>
  <c r="M9" i="33" s="1"/>
  <c r="J21" i="33" s="1"/>
  <c r="K21" i="33" s="1"/>
  <c r="L17" i="33"/>
  <c r="L5" i="33"/>
  <c r="N5" i="33" s="1"/>
  <c r="O5" i="33"/>
  <c r="L18" i="33"/>
  <c r="L6" i="33"/>
  <c r="N6" i="33" s="1"/>
  <c r="O6" i="33"/>
  <c r="M6" i="33" s="1"/>
  <c r="L23" i="33"/>
  <c r="O11" i="33"/>
  <c r="M11" i="33" s="1"/>
  <c r="J23" i="33" s="1"/>
  <c r="K23" i="33" s="1"/>
  <c r="L11" i="33"/>
  <c r="N11" i="33" s="1"/>
  <c r="L16" i="33"/>
  <c r="O4" i="33"/>
  <c r="L4" i="33"/>
  <c r="N4" i="33" s="1"/>
  <c r="L17" i="32"/>
  <c r="L5" i="32"/>
  <c r="N5" i="32" s="1"/>
  <c r="O5" i="32"/>
  <c r="M5" i="32" s="1"/>
  <c r="L21" i="32"/>
  <c r="O9" i="32"/>
  <c r="M9" i="32" s="1"/>
  <c r="L9" i="32"/>
  <c r="N9" i="32" s="1"/>
  <c r="J21" i="32" s="1"/>
  <c r="K21" i="32" s="1"/>
  <c r="L24" i="32"/>
  <c r="L12" i="32"/>
  <c r="O12" i="32"/>
  <c r="M12" i="32" s="1"/>
  <c r="O10" i="32"/>
  <c r="M10" i="32" s="1"/>
  <c r="N12" i="32"/>
  <c r="J24" i="32" s="1"/>
  <c r="K24" i="32" s="1"/>
  <c r="L23" i="32"/>
  <c r="O11" i="32"/>
  <c r="M11" i="32" s="1"/>
  <c r="L11" i="32"/>
  <c r="N11" i="32" s="1"/>
  <c r="J23" i="32" s="1"/>
  <c r="K23" i="32" s="1"/>
  <c r="M8" i="32"/>
  <c r="L24" i="31"/>
  <c r="L12" i="31"/>
  <c r="N12" i="31" s="1"/>
  <c r="O12" i="31"/>
  <c r="M7" i="31"/>
  <c r="J19" i="31" s="1"/>
  <c r="K19" i="31" s="1"/>
  <c r="L16" i="31"/>
  <c r="L4" i="31"/>
  <c r="N4" i="31" s="1"/>
  <c r="O4" i="31"/>
  <c r="M4" i="31" s="1"/>
  <c r="L21" i="31"/>
  <c r="L9" i="31"/>
  <c r="N9" i="31" s="1"/>
  <c r="O9" i="31"/>
  <c r="L17" i="31"/>
  <c r="L5" i="31"/>
  <c r="N5" i="31" s="1"/>
  <c r="O5" i="31"/>
  <c r="M5" i="31" s="1"/>
  <c r="L20" i="31"/>
  <c r="L8" i="31"/>
  <c r="N8" i="31" s="1"/>
  <c r="O8" i="31"/>
  <c r="L17" i="30"/>
  <c r="O5" i="30"/>
  <c r="M5" i="30" s="1"/>
  <c r="L5" i="30"/>
  <c r="N5" i="30" s="1"/>
  <c r="L16" i="30"/>
  <c r="O4" i="30"/>
  <c r="L4" i="30"/>
  <c r="N4" i="30" s="1"/>
  <c r="L24" i="30"/>
  <c r="L12" i="30"/>
  <c r="O12" i="30"/>
  <c r="M12" i="30" s="1"/>
  <c r="L21" i="30"/>
  <c r="L9" i="30"/>
  <c r="N9" i="30" s="1"/>
  <c r="J21" i="30" s="1"/>
  <c r="K21" i="30" s="1"/>
  <c r="O9" i="30"/>
  <c r="L20" i="30"/>
  <c r="L8" i="30"/>
  <c r="O8" i="30"/>
  <c r="M8" i="30" s="1"/>
  <c r="L22" i="30"/>
  <c r="L10" i="30"/>
  <c r="N10" i="30" s="1"/>
  <c r="J22" i="30" s="1"/>
  <c r="K22" i="30" s="1"/>
  <c r="O10" i="30"/>
  <c r="L18" i="30"/>
  <c r="O6" i="30"/>
  <c r="L6" i="30"/>
  <c r="N6" i="30" s="1"/>
  <c r="N12" i="30"/>
  <c r="J24" i="30" s="1"/>
  <c r="K24" i="30" s="1"/>
  <c r="N8" i="30"/>
  <c r="J20" i="30" s="1"/>
  <c r="K20" i="30" s="1"/>
  <c r="L22" i="29"/>
  <c r="O10" i="29"/>
  <c r="M10" i="29" s="1"/>
  <c r="L10" i="29"/>
  <c r="N10" i="29" s="1"/>
  <c r="L21" i="29"/>
  <c r="O9" i="29"/>
  <c r="L9" i="29"/>
  <c r="N9" i="29" s="1"/>
  <c r="L17" i="29"/>
  <c r="L5" i="29"/>
  <c r="O5" i="29"/>
  <c r="N5" i="29"/>
  <c r="L19" i="29"/>
  <c r="O7" i="29"/>
  <c r="M7" i="29" s="1"/>
  <c r="J19" i="29" s="1"/>
  <c r="K19" i="29" s="1"/>
  <c r="L7" i="29"/>
  <c r="L16" i="29"/>
  <c r="O4" i="29"/>
  <c r="L4" i="29"/>
  <c r="N4" i="29" s="1"/>
  <c r="L20" i="29"/>
  <c r="O8" i="29"/>
  <c r="M8" i="29" s="1"/>
  <c r="J20" i="29" s="1"/>
  <c r="K20" i="29" s="1"/>
  <c r="L8" i="29"/>
  <c r="N8" i="29" s="1"/>
  <c r="L18" i="29"/>
  <c r="O6" i="29"/>
  <c r="L6" i="29"/>
  <c r="N6" i="29" s="1"/>
  <c r="N7" i="29"/>
  <c r="L20" i="28"/>
  <c r="L8" i="28"/>
  <c r="O8" i="28"/>
  <c r="M8" i="28" s="1"/>
  <c r="L16" i="28"/>
  <c r="L4" i="28"/>
  <c r="N4" i="28" s="1"/>
  <c r="O4" i="28"/>
  <c r="L18" i="28"/>
  <c r="L6" i="28"/>
  <c r="O6" i="28"/>
  <c r="N8" i="28"/>
  <c r="J20" i="28" s="1"/>
  <c r="K20" i="28" s="1"/>
  <c r="M4" i="28"/>
  <c r="M12" i="28"/>
  <c r="M6" i="28"/>
  <c r="N6" i="28"/>
  <c r="L19" i="28"/>
  <c r="O7" i="28"/>
  <c r="M7" i="28" s="1"/>
  <c r="L7" i="28"/>
  <c r="N7" i="28" s="1"/>
  <c r="J19" i="28" s="1"/>
  <c r="K19" i="28" s="1"/>
  <c r="L21" i="28"/>
  <c r="O9" i="28"/>
  <c r="L9" i="28"/>
  <c r="N9" i="28" s="1"/>
  <c r="J21" i="28" s="1"/>
  <c r="K21" i="28" s="1"/>
  <c r="L17" i="28"/>
  <c r="O5" i="28"/>
  <c r="M5" i="28" s="1"/>
  <c r="L5" i="28"/>
  <c r="N5" i="28" s="1"/>
  <c r="L21" i="27"/>
  <c r="O9" i="27"/>
  <c r="L9" i="27"/>
  <c r="N9" i="27" s="1"/>
  <c r="L18" i="27"/>
  <c r="O6" i="27"/>
  <c r="L6" i="27"/>
  <c r="N6" i="27" s="1"/>
  <c r="M6" i="27"/>
  <c r="L17" i="27"/>
  <c r="L5" i="27"/>
  <c r="N5" i="27" s="1"/>
  <c r="O5" i="27"/>
  <c r="L20" i="27"/>
  <c r="L8" i="27"/>
  <c r="O8" i="27"/>
  <c r="M8" i="27" s="1"/>
  <c r="J20" i="27" s="1"/>
  <c r="K20" i="27" s="1"/>
  <c r="L19" i="27"/>
  <c r="O7" i="27"/>
  <c r="M7" i="27" s="1"/>
  <c r="J19" i="27" s="1"/>
  <c r="K19" i="27" s="1"/>
  <c r="L7" i="27"/>
  <c r="N7" i="27" s="1"/>
  <c r="L24" i="27"/>
  <c r="L12" i="27"/>
  <c r="O12" i="27"/>
  <c r="M12" i="27" s="1"/>
  <c r="J24" i="27" s="1"/>
  <c r="K24" i="27" s="1"/>
  <c r="L16" i="27"/>
  <c r="L4" i="27"/>
  <c r="N4" i="27" s="1"/>
  <c r="O4" i="27"/>
  <c r="L22" i="27"/>
  <c r="L10" i="27"/>
  <c r="N10" i="27" s="1"/>
  <c r="O10" i="27"/>
  <c r="M10" i="27" s="1"/>
  <c r="J22" i="27" s="1"/>
  <c r="K22" i="27" s="1"/>
  <c r="N8" i="27"/>
  <c r="N12" i="27"/>
  <c r="L22" i="26"/>
  <c r="L10" i="26"/>
  <c r="N10" i="26" s="1"/>
  <c r="J22" i="26" s="1"/>
  <c r="K22" i="26" s="1"/>
  <c r="O10" i="26"/>
  <c r="L23" i="26"/>
  <c r="O11" i="26"/>
  <c r="L11" i="26"/>
  <c r="N11" i="26" s="1"/>
  <c r="J23" i="26" s="1"/>
  <c r="K23" i="26" s="1"/>
  <c r="L18" i="26"/>
  <c r="O6" i="26"/>
  <c r="M6" i="26" s="1"/>
  <c r="L6" i="26"/>
  <c r="N6" i="26" s="1"/>
  <c r="N9" i="26"/>
  <c r="J21" i="26" s="1"/>
  <c r="K21" i="26" s="1"/>
  <c r="L21" i="26"/>
  <c r="L9" i="26"/>
  <c r="O9" i="26"/>
  <c r="M9" i="26" s="1"/>
  <c r="L17" i="26"/>
  <c r="L5" i="26"/>
  <c r="N5" i="26" s="1"/>
  <c r="O5" i="26"/>
  <c r="M5" i="26" s="1"/>
  <c r="M8" i="26"/>
  <c r="N11" i="25"/>
  <c r="L22" i="25"/>
  <c r="O10" i="25"/>
  <c r="M10" i="25" s="1"/>
  <c r="L10" i="25"/>
  <c r="N10" i="25" s="1"/>
  <c r="J22" i="25" s="1"/>
  <c r="K22" i="25" s="1"/>
  <c r="L21" i="25"/>
  <c r="L9" i="25"/>
  <c r="N9" i="25" s="1"/>
  <c r="O9" i="25"/>
  <c r="M9" i="25" s="1"/>
  <c r="J21" i="25" s="1"/>
  <c r="K21" i="25" s="1"/>
  <c r="M6" i="25"/>
  <c r="L24" i="25"/>
  <c r="L12" i="25"/>
  <c r="O12" i="25"/>
  <c r="M4" i="25"/>
  <c r="L18" i="25"/>
  <c r="O6" i="25"/>
  <c r="L6" i="25"/>
  <c r="N6" i="25" s="1"/>
  <c r="L17" i="25"/>
  <c r="L5" i="25"/>
  <c r="N5" i="25" s="1"/>
  <c r="O5" i="25"/>
  <c r="M5" i="25" s="1"/>
  <c r="L20" i="25"/>
  <c r="L8" i="25"/>
  <c r="N8" i="25" s="1"/>
  <c r="O8" i="25"/>
  <c r="M8" i="25" s="1"/>
  <c r="J20" i="25" s="1"/>
  <c r="K20" i="25" s="1"/>
  <c r="L23" i="25"/>
  <c r="O11" i="25"/>
  <c r="M11" i="25" s="1"/>
  <c r="L11" i="25"/>
  <c r="N12" i="25"/>
  <c r="M7" i="25"/>
  <c r="J19" i="25" s="1"/>
  <c r="K19" i="25" s="1"/>
  <c r="L20" i="24"/>
  <c r="L8" i="24"/>
  <c r="O8" i="24"/>
  <c r="L19" i="24"/>
  <c r="O7" i="24"/>
  <c r="L7" i="24"/>
  <c r="N7" i="24" s="1"/>
  <c r="J19" i="24" s="1"/>
  <c r="K19" i="24" s="1"/>
  <c r="L23" i="24"/>
  <c r="L11" i="24"/>
  <c r="N11" i="24" s="1"/>
  <c r="J23" i="24" s="1"/>
  <c r="K23" i="24" s="1"/>
  <c r="O11" i="24"/>
  <c r="L17" i="24"/>
  <c r="L5" i="24"/>
  <c r="N5" i="24" s="1"/>
  <c r="O5" i="24"/>
  <c r="M5" i="24" s="1"/>
  <c r="N8" i="24"/>
  <c r="J20" i="24" s="1"/>
  <c r="K20" i="24" s="1"/>
  <c r="L18" i="24"/>
  <c r="L6" i="24"/>
  <c r="O6" i="24"/>
  <c r="M6" i="24" s="1"/>
  <c r="L21" i="24"/>
  <c r="L9" i="24"/>
  <c r="N9" i="24" s="1"/>
  <c r="J21" i="24" s="1"/>
  <c r="K21" i="24" s="1"/>
  <c r="O9" i="24"/>
  <c r="L24" i="24"/>
  <c r="L12" i="24"/>
  <c r="N12" i="24" s="1"/>
  <c r="J24" i="24" s="1"/>
  <c r="K24" i="24" s="1"/>
  <c r="O12" i="24"/>
  <c r="M12" i="24" s="1"/>
  <c r="M10" i="24"/>
  <c r="N10" i="24"/>
  <c r="J22" i="24" s="1"/>
  <c r="K22" i="24" s="1"/>
  <c r="L16" i="24"/>
  <c r="O4" i="24"/>
  <c r="M4" i="24" s="1"/>
  <c r="L4" i="24"/>
  <c r="N6" i="24"/>
  <c r="N4" i="24"/>
  <c r="N4" i="23"/>
  <c r="L18" i="23"/>
  <c r="L6" i="23"/>
  <c r="M6" i="23" s="1"/>
  <c r="O6" i="23"/>
  <c r="L21" i="23"/>
  <c r="O9" i="23"/>
  <c r="M9" i="23" s="1"/>
  <c r="J21" i="23" s="1"/>
  <c r="K21" i="23" s="1"/>
  <c r="L9" i="23"/>
  <c r="N9" i="23" s="1"/>
  <c r="L23" i="23"/>
  <c r="L11" i="23"/>
  <c r="N11" i="23" s="1"/>
  <c r="O11" i="23"/>
  <c r="M11" i="23" s="1"/>
  <c r="L20" i="23"/>
  <c r="L8" i="23"/>
  <c r="O8" i="23"/>
  <c r="N6" i="23"/>
  <c r="N8" i="23"/>
  <c r="L17" i="23"/>
  <c r="O5" i="23"/>
  <c r="M5" i="23" s="1"/>
  <c r="L5" i="23"/>
  <c r="N5" i="23" s="1"/>
  <c r="L22" i="23"/>
  <c r="L10" i="23"/>
  <c r="N10" i="23" s="1"/>
  <c r="O10" i="23"/>
  <c r="M10" i="23" s="1"/>
  <c r="J22" i="23" s="1"/>
  <c r="K22" i="23" s="1"/>
  <c r="L19" i="23"/>
  <c r="O7" i="23"/>
  <c r="M7" i="23" s="1"/>
  <c r="J19" i="23" s="1"/>
  <c r="K19" i="23" s="1"/>
  <c r="L7" i="23"/>
  <c r="N7" i="23" s="1"/>
  <c r="L16" i="23"/>
  <c r="L4" i="23"/>
  <c r="O4" i="23"/>
  <c r="M4" i="23" s="1"/>
  <c r="M12" i="23"/>
  <c r="J24" i="23" s="1"/>
  <c r="K24" i="23" s="1"/>
  <c r="O6" i="22"/>
  <c r="M6" i="22" s="1"/>
  <c r="L17" i="22"/>
  <c r="L5" i="22"/>
  <c r="N5" i="22" s="1"/>
  <c r="J17" i="22" s="1"/>
  <c r="K17" i="22" s="1"/>
  <c r="O5" i="22"/>
  <c r="M5" i="22" s="1"/>
  <c r="L21" i="22"/>
  <c r="O9" i="22"/>
  <c r="M9" i="22" s="1"/>
  <c r="L9" i="22"/>
  <c r="N9" i="22" s="1"/>
  <c r="L16" i="22"/>
  <c r="L4" i="22"/>
  <c r="N4" i="22" s="1"/>
  <c r="J16" i="22" s="1"/>
  <c r="K16" i="22" s="1"/>
  <c r="O4" i="22"/>
  <c r="M4" i="22" s="1"/>
  <c r="L24" i="22"/>
  <c r="L12" i="22"/>
  <c r="N12" i="22" s="1"/>
  <c r="J24" i="22" s="1"/>
  <c r="K24" i="22" s="1"/>
  <c r="O12" i="22"/>
  <c r="M12" i="22" s="1"/>
  <c r="L6" i="22"/>
  <c r="N6" i="22" s="1"/>
  <c r="J18" i="22" s="1"/>
  <c r="K18" i="22" s="1"/>
  <c r="L22" i="21"/>
  <c r="L10" i="21"/>
  <c r="N10" i="21" s="1"/>
  <c r="O10" i="21"/>
  <c r="L20" i="21"/>
  <c r="O8" i="21"/>
  <c r="L8" i="21"/>
  <c r="M8" i="21" s="1"/>
  <c r="L23" i="21"/>
  <c r="O11" i="21"/>
  <c r="M11" i="21" s="1"/>
  <c r="L11" i="21"/>
  <c r="N11" i="21" s="1"/>
  <c r="L19" i="21"/>
  <c r="L7" i="21"/>
  <c r="N7" i="21" s="1"/>
  <c r="O7" i="21"/>
  <c r="M7" i="21" s="1"/>
  <c r="N12" i="21"/>
  <c r="L16" i="21"/>
  <c r="L4" i="21"/>
  <c r="N4" i="21" s="1"/>
  <c r="O4" i="21"/>
  <c r="M4" i="21" s="1"/>
  <c r="J16" i="21" s="1"/>
  <c r="K16" i="21" s="1"/>
  <c r="L18" i="20"/>
  <c r="O6" i="20"/>
  <c r="M6" i="20" s="1"/>
  <c r="L6" i="20"/>
  <c r="L21" i="20"/>
  <c r="L9" i="20"/>
  <c r="N9" i="20" s="1"/>
  <c r="O9" i="20"/>
  <c r="M9" i="20" s="1"/>
  <c r="N6" i="20"/>
  <c r="J18" i="20" s="1"/>
  <c r="K18" i="20" s="1"/>
  <c r="L17" i="20"/>
  <c r="L5" i="20"/>
  <c r="N5" i="20" s="1"/>
  <c r="J17" i="20" s="1"/>
  <c r="K17" i="20" s="1"/>
  <c r="O5" i="20"/>
  <c r="L22" i="20"/>
  <c r="O10" i="20"/>
  <c r="L10" i="20"/>
  <c r="N10" i="20" s="1"/>
  <c r="J22" i="20" s="1"/>
  <c r="K22" i="20" s="1"/>
  <c r="L16" i="20"/>
  <c r="L4" i="20"/>
  <c r="O4" i="20"/>
  <c r="L20" i="20"/>
  <c r="O8" i="20"/>
  <c r="L8" i="20"/>
  <c r="N8" i="20" s="1"/>
  <c r="L24" i="20"/>
  <c r="L12" i="20"/>
  <c r="N12" i="20" s="1"/>
  <c r="J24" i="20" s="1"/>
  <c r="K24" i="20" s="1"/>
  <c r="N4" i="20"/>
  <c r="J16" i="20" s="1"/>
  <c r="K16" i="20" s="1"/>
  <c r="L20" i="19"/>
  <c r="O8" i="19"/>
  <c r="L8" i="19"/>
  <c r="N8" i="19" s="1"/>
  <c r="L16" i="19"/>
  <c r="O4" i="19"/>
  <c r="L4" i="19"/>
  <c r="N4" i="19" s="1"/>
  <c r="L21" i="19"/>
  <c r="L9" i="19"/>
  <c r="N9" i="19" s="1"/>
  <c r="O9" i="19"/>
  <c r="M9" i="19" s="1"/>
  <c r="L17" i="19"/>
  <c r="L5" i="19"/>
  <c r="N5" i="19" s="1"/>
  <c r="O5" i="19"/>
  <c r="M5" i="19" s="1"/>
  <c r="J17" i="19" s="1"/>
  <c r="K17" i="19" s="1"/>
  <c r="L24" i="19"/>
  <c r="L12" i="19"/>
  <c r="N12" i="19" s="1"/>
  <c r="O12" i="19"/>
  <c r="L21" i="18"/>
  <c r="L9" i="18"/>
  <c r="N9" i="18" s="1"/>
  <c r="O9" i="18"/>
  <c r="L17" i="18"/>
  <c r="L5" i="18"/>
  <c r="N5" i="18" s="1"/>
  <c r="J17" i="18" s="1"/>
  <c r="K17" i="18" s="1"/>
  <c r="O5" i="18"/>
  <c r="M5" i="18" s="1"/>
  <c r="L22" i="18"/>
  <c r="O10" i="18"/>
  <c r="M10" i="18" s="1"/>
  <c r="L10" i="18"/>
  <c r="N10" i="18" s="1"/>
  <c r="J22" i="18" s="1"/>
  <c r="K22" i="18" s="1"/>
  <c r="O6" i="17"/>
  <c r="M6" i="17" s="1"/>
  <c r="J18" i="17" s="1"/>
  <c r="K18" i="17" s="1"/>
  <c r="L17" i="17"/>
  <c r="O5" i="17"/>
  <c r="M5" i="17" s="1"/>
  <c r="L5" i="17"/>
  <c r="N5" i="17" s="1"/>
  <c r="L21" i="17"/>
  <c r="L9" i="17"/>
  <c r="N9" i="17" s="1"/>
  <c r="O9" i="17"/>
  <c r="L20" i="17"/>
  <c r="L8" i="17"/>
  <c r="N8" i="17" s="1"/>
  <c r="O8" i="17"/>
  <c r="M8" i="17" s="1"/>
  <c r="L6" i="17"/>
  <c r="N6" i="17" s="1"/>
  <c r="L24" i="17"/>
  <c r="L12" i="17"/>
  <c r="N12" i="17" s="1"/>
  <c r="O12" i="17"/>
  <c r="M12" i="17" s="1"/>
  <c r="J24" i="17" s="1"/>
  <c r="K24" i="17" s="1"/>
  <c r="L24" i="16"/>
  <c r="L12" i="16"/>
  <c r="N12" i="16" s="1"/>
  <c r="J24" i="16" s="1"/>
  <c r="K24" i="16" s="1"/>
  <c r="O12" i="16"/>
  <c r="M10" i="16"/>
  <c r="L21" i="16"/>
  <c r="L9" i="16"/>
  <c r="N9" i="16" s="1"/>
  <c r="O9" i="16"/>
  <c r="L16" i="16"/>
  <c r="L4" i="16"/>
  <c r="N4" i="16" s="1"/>
  <c r="J16" i="16" s="1"/>
  <c r="K16" i="16" s="1"/>
  <c r="O4" i="16"/>
  <c r="L17" i="16"/>
  <c r="O5" i="16"/>
  <c r="M5" i="16" s="1"/>
  <c r="L5" i="16"/>
  <c r="N5" i="16" s="1"/>
  <c r="J17" i="16" s="1"/>
  <c r="K17" i="16" s="1"/>
  <c r="L20" i="16"/>
  <c r="O8" i="16"/>
  <c r="L8" i="16"/>
  <c r="N8" i="16" s="1"/>
  <c r="L24" i="15"/>
  <c r="L12" i="15"/>
  <c r="N12" i="15" s="1"/>
  <c r="L21" i="15"/>
  <c r="O9" i="15"/>
  <c r="M9" i="15" s="1"/>
  <c r="L9" i="15"/>
  <c r="N9" i="15" s="1"/>
  <c r="N7" i="15"/>
  <c r="O12" i="15"/>
  <c r="L23" i="15"/>
  <c r="L11" i="15"/>
  <c r="N11" i="15" s="1"/>
  <c r="O11" i="15"/>
  <c r="M11" i="15" s="1"/>
  <c r="J23" i="15" s="1"/>
  <c r="K23" i="15" s="1"/>
  <c r="M8" i="15"/>
  <c r="L17" i="15"/>
  <c r="O5" i="15"/>
  <c r="M5" i="15" s="1"/>
  <c r="J17" i="15" s="1"/>
  <c r="K17" i="15" s="1"/>
  <c r="L5" i="15"/>
  <c r="N5" i="15" s="1"/>
  <c r="L19" i="15"/>
  <c r="L7" i="15"/>
  <c r="O7" i="15"/>
  <c r="M7" i="15" s="1"/>
  <c r="M10" i="15"/>
  <c r="J22" i="15" s="1"/>
  <c r="K22" i="15" s="1"/>
  <c r="N10" i="15"/>
  <c r="L19" i="14"/>
  <c r="O7" i="14"/>
  <c r="M7" i="14" s="1"/>
  <c r="L7" i="14"/>
  <c r="L22" i="14"/>
  <c r="L10" i="14"/>
  <c r="N10" i="14" s="1"/>
  <c r="J22" i="14" s="1"/>
  <c r="K22" i="14" s="1"/>
  <c r="O10" i="14"/>
  <c r="L17" i="14"/>
  <c r="L5" i="14"/>
  <c r="N5" i="14" s="1"/>
  <c r="J17" i="14" s="1"/>
  <c r="K17" i="14" s="1"/>
  <c r="O5" i="14"/>
  <c r="M5" i="14" s="1"/>
  <c r="N7" i="14"/>
  <c r="L23" i="14"/>
  <c r="L11" i="14"/>
  <c r="N11" i="14" s="1"/>
  <c r="J23" i="14" s="1"/>
  <c r="K23" i="14" s="1"/>
  <c r="O11" i="14"/>
  <c r="L18" i="14"/>
  <c r="L6" i="14"/>
  <c r="N6" i="14" s="1"/>
  <c r="J18" i="14" s="1"/>
  <c r="K18" i="14" s="1"/>
  <c r="O6" i="14"/>
  <c r="L21" i="14"/>
  <c r="L9" i="14"/>
  <c r="N9" i="14" s="1"/>
  <c r="O9" i="14"/>
  <c r="M9" i="14" s="1"/>
  <c r="M12" i="14"/>
  <c r="L24" i="13"/>
  <c r="L12" i="13"/>
  <c r="O12" i="13"/>
  <c r="L20" i="13"/>
  <c r="O8" i="13"/>
  <c r="L8" i="13"/>
  <c r="N8" i="13" s="1"/>
  <c r="L21" i="13"/>
  <c r="L9" i="13"/>
  <c r="N9" i="13" s="1"/>
  <c r="O9" i="13"/>
  <c r="N12" i="13"/>
  <c r="L17" i="13"/>
  <c r="O5" i="13"/>
  <c r="M5" i="13" s="1"/>
  <c r="J17" i="13" s="1"/>
  <c r="K17" i="13" s="1"/>
  <c r="L5" i="13"/>
  <c r="N5" i="13" s="1"/>
  <c r="L22" i="13"/>
  <c r="O10" i="13"/>
  <c r="L10" i="13"/>
  <c r="M10" i="13" s="1"/>
  <c r="J22" i="13" s="1"/>
  <c r="K22" i="13" s="1"/>
  <c r="L23" i="13"/>
  <c r="L11" i="13"/>
  <c r="M11" i="13" s="1"/>
  <c r="J23" i="13" s="1"/>
  <c r="K23" i="13" s="1"/>
  <c r="O11" i="13"/>
  <c r="N10" i="13"/>
  <c r="N11" i="13"/>
  <c r="N10" i="12"/>
  <c r="J22" i="12" s="1"/>
  <c r="K22" i="12" s="1"/>
  <c r="L21" i="12"/>
  <c r="L9" i="12"/>
  <c r="N9" i="12" s="1"/>
  <c r="O9" i="12"/>
  <c r="L18" i="12"/>
  <c r="L6" i="12"/>
  <c r="O6" i="12"/>
  <c r="M6" i="12" s="1"/>
  <c r="L19" i="12"/>
  <c r="O7" i="12"/>
  <c r="M7" i="12" s="1"/>
  <c r="L7" i="12"/>
  <c r="N7" i="12" s="1"/>
  <c r="L16" i="12"/>
  <c r="L4" i="12"/>
  <c r="O4" i="12"/>
  <c r="M4" i="12" s="1"/>
  <c r="N6" i="12"/>
  <c r="J18" i="12" s="1"/>
  <c r="K18" i="12" s="1"/>
  <c r="N4" i="12"/>
  <c r="J16" i="12" s="1"/>
  <c r="K16" i="12" s="1"/>
  <c r="L23" i="12"/>
  <c r="L11" i="12"/>
  <c r="N11" i="12" s="1"/>
  <c r="J23" i="12" s="1"/>
  <c r="K23" i="12" s="1"/>
  <c r="O11" i="12"/>
  <c r="M11" i="12" s="1"/>
  <c r="L22" i="12"/>
  <c r="L10" i="12"/>
  <c r="O10" i="12"/>
  <c r="M10" i="12" s="1"/>
  <c r="L17" i="12"/>
  <c r="L5" i="12"/>
  <c r="N5" i="12" s="1"/>
  <c r="J17" i="12" s="1"/>
  <c r="K17" i="12" s="1"/>
  <c r="O5" i="12"/>
  <c r="M8" i="12"/>
  <c r="M11" i="11"/>
  <c r="J23" i="11" s="1"/>
  <c r="K23" i="11" s="1"/>
  <c r="L21" i="11"/>
  <c r="L9" i="11"/>
  <c r="N9" i="11" s="1"/>
  <c r="O9" i="11"/>
  <c r="L24" i="11"/>
  <c r="L12" i="11"/>
  <c r="N12" i="11" s="1"/>
  <c r="O12" i="11"/>
  <c r="L22" i="11"/>
  <c r="O10" i="11"/>
  <c r="L10" i="11"/>
  <c r="N10" i="11" s="1"/>
  <c r="L20" i="11"/>
  <c r="L8" i="11"/>
  <c r="N8" i="11" s="1"/>
  <c r="O8" i="11"/>
  <c r="M8" i="11" s="1"/>
  <c r="L23" i="11"/>
  <c r="O11" i="11"/>
  <c r="L11" i="11"/>
  <c r="N11" i="11" s="1"/>
  <c r="L17" i="11"/>
  <c r="O5" i="11"/>
  <c r="M5" i="11" s="1"/>
  <c r="J17" i="11" s="1"/>
  <c r="K17" i="11" s="1"/>
  <c r="L5" i="11"/>
  <c r="N5" i="11" s="1"/>
  <c r="M4" i="11"/>
  <c r="J16" i="11" s="1"/>
  <c r="K16" i="11" s="1"/>
  <c r="M10" i="11"/>
  <c r="J22" i="11" s="1"/>
  <c r="K22" i="11" s="1"/>
  <c r="L17" i="10"/>
  <c r="L5" i="10"/>
  <c r="N5" i="10" s="1"/>
  <c r="J17" i="10" s="1"/>
  <c r="K17" i="10" s="1"/>
  <c r="O5" i="10"/>
  <c r="L21" i="10"/>
  <c r="L9" i="10"/>
  <c r="N9" i="10" s="1"/>
  <c r="O9" i="10"/>
  <c r="M9" i="10" s="1"/>
  <c r="L16" i="10"/>
  <c r="L4" i="10"/>
  <c r="N4" i="10" s="1"/>
  <c r="J16" i="10" s="1"/>
  <c r="K16" i="10" s="1"/>
  <c r="O4" i="10"/>
  <c r="L23" i="10"/>
  <c r="L11" i="10"/>
  <c r="O11" i="10"/>
  <c r="L24" i="10"/>
  <c r="L12" i="10"/>
  <c r="O12" i="10"/>
  <c r="M12" i="10" s="1"/>
  <c r="L20" i="10"/>
  <c r="L8" i="10"/>
  <c r="O8" i="10"/>
  <c r="L22" i="10"/>
  <c r="O10" i="10"/>
  <c r="L10" i="10"/>
  <c r="N10" i="10" s="1"/>
  <c r="J22" i="10" s="1"/>
  <c r="K22" i="10" s="1"/>
  <c r="L19" i="10"/>
  <c r="L7" i="10"/>
  <c r="O7" i="10"/>
  <c r="L18" i="10"/>
  <c r="O6" i="10"/>
  <c r="L6" i="10"/>
  <c r="N6" i="10" s="1"/>
  <c r="J18" i="10" s="1"/>
  <c r="K18" i="10" s="1"/>
  <c r="N12" i="10"/>
  <c r="J24" i="10" s="1"/>
  <c r="K24" i="10" s="1"/>
  <c r="N8" i="10"/>
  <c r="N7" i="10"/>
  <c r="L16" i="9"/>
  <c r="O4" i="9"/>
  <c r="M4" i="9" s="1"/>
  <c r="J16" i="9" s="1"/>
  <c r="L4" i="9"/>
  <c r="L18" i="9"/>
  <c r="L6" i="9"/>
  <c r="N6" i="9" s="1"/>
  <c r="N4" i="9"/>
  <c r="L22" i="9"/>
  <c r="L10" i="9"/>
  <c r="N10" i="9" s="1"/>
  <c r="O10" i="9"/>
  <c r="M9" i="9"/>
  <c r="L23" i="9"/>
  <c r="L11" i="9"/>
  <c r="N11" i="9" s="1"/>
  <c r="O11" i="9"/>
  <c r="L20" i="9"/>
  <c r="O8" i="9"/>
  <c r="M8" i="9" s="1"/>
  <c r="L8" i="9"/>
  <c r="N8" i="9" s="1"/>
  <c r="O6" i="9"/>
  <c r="L19" i="9"/>
  <c r="L7" i="9"/>
  <c r="N7" i="9" s="1"/>
  <c r="O7" i="9"/>
  <c r="M7" i="9" s="1"/>
  <c r="L21" i="8"/>
  <c r="L9" i="8"/>
  <c r="N9" i="8" s="1"/>
  <c r="O9" i="8"/>
  <c r="M9" i="8" s="1"/>
  <c r="L23" i="8"/>
  <c r="L11" i="8"/>
  <c r="N11" i="8" s="1"/>
  <c r="J23" i="8" s="1"/>
  <c r="O11" i="8"/>
  <c r="J24" i="8"/>
  <c r="N10" i="8"/>
  <c r="M8" i="8"/>
  <c r="L19" i="8"/>
  <c r="O7" i="8"/>
  <c r="M7" i="8" s="1"/>
  <c r="L7" i="8"/>
  <c r="N7" i="8" s="1"/>
  <c r="L16" i="8"/>
  <c r="L4" i="8"/>
  <c r="O4" i="8"/>
  <c r="M4" i="8" s="1"/>
  <c r="J16" i="8" s="1"/>
  <c r="L17" i="8"/>
  <c r="L5" i="8"/>
  <c r="N5" i="8" s="1"/>
  <c r="O5" i="8"/>
  <c r="M5" i="8" s="1"/>
  <c r="L22" i="8"/>
  <c r="L10" i="8"/>
  <c r="O10" i="8"/>
  <c r="N4" i="8"/>
  <c r="J19" i="35"/>
  <c r="K19" i="35" s="1"/>
  <c r="J23" i="23"/>
  <c r="K23" i="23" s="1"/>
  <c r="J18" i="21"/>
  <c r="K18" i="21" s="1"/>
  <c r="J17" i="17"/>
  <c r="K17" i="17" s="1"/>
  <c r="K24" i="9"/>
  <c r="N24" i="7"/>
  <c r="K24" i="8"/>
  <c r="K23" i="8"/>
  <c r="K18" i="8"/>
  <c r="AM76" i="39"/>
  <c r="AN76" i="39" s="1"/>
  <c r="AO76" i="39" s="1"/>
  <c r="AP76" i="39" s="1"/>
  <c r="AR76" i="39" s="1"/>
  <c r="AJ73" i="39"/>
  <c r="AJ74" i="39"/>
  <c r="M6" i="35"/>
  <c r="M12" i="34"/>
  <c r="M10" i="31"/>
  <c r="J22" i="31" s="1"/>
  <c r="K22" i="31" s="1"/>
  <c r="M12" i="21"/>
  <c r="J24" i="21" s="1"/>
  <c r="K24" i="21" s="1"/>
  <c r="J22" i="37"/>
  <c r="K22" i="37" s="1"/>
  <c r="M12" i="36"/>
  <c r="K22" i="35"/>
  <c r="M6" i="31"/>
  <c r="J22" i="29"/>
  <c r="K22" i="29" s="1"/>
  <c r="M10" i="22"/>
  <c r="J23" i="21"/>
  <c r="K23" i="21" s="1"/>
  <c r="M10" i="19"/>
  <c r="J22" i="19"/>
  <c r="K22" i="19" s="1"/>
  <c r="M6" i="19"/>
  <c r="M10" i="17"/>
  <c r="J22" i="17" s="1"/>
  <c r="K22" i="17" s="1"/>
  <c r="J17" i="8"/>
  <c r="M11" i="38" l="1"/>
  <c r="M8" i="38"/>
  <c r="M4" i="37"/>
  <c r="M8" i="35"/>
  <c r="J20" i="35" s="1"/>
  <c r="K20" i="35" s="1"/>
  <c r="N8" i="34"/>
  <c r="J20" i="34" s="1"/>
  <c r="K20" i="34" s="1"/>
  <c r="M11" i="34"/>
  <c r="M4" i="33"/>
  <c r="M5" i="33"/>
  <c r="M10" i="33"/>
  <c r="J22" i="33" s="1"/>
  <c r="K22" i="33" s="1"/>
  <c r="M12" i="33"/>
  <c r="J24" i="33" s="1"/>
  <c r="K24" i="33" s="1"/>
  <c r="M9" i="31"/>
  <c r="J21" i="31" s="1"/>
  <c r="K21" i="31" s="1"/>
  <c r="M12" i="31"/>
  <c r="J24" i="31" s="1"/>
  <c r="K24" i="31" s="1"/>
  <c r="M8" i="31"/>
  <c r="J20" i="31" s="1"/>
  <c r="K20" i="31" s="1"/>
  <c r="M10" i="30"/>
  <c r="M6" i="30"/>
  <c r="M9" i="30"/>
  <c r="M4" i="30"/>
  <c r="M6" i="29"/>
  <c r="M5" i="29"/>
  <c r="M9" i="29"/>
  <c r="J21" i="29" s="1"/>
  <c r="K21" i="29" s="1"/>
  <c r="M4" i="29"/>
  <c r="M9" i="28"/>
  <c r="M4" i="27"/>
  <c r="M5" i="27"/>
  <c r="M9" i="27"/>
  <c r="J21" i="27" s="1"/>
  <c r="K21" i="27" s="1"/>
  <c r="M11" i="26"/>
  <c r="M10" i="26"/>
  <c r="J23" i="25"/>
  <c r="K23" i="25" s="1"/>
  <c r="M12" i="25"/>
  <c r="J24" i="25" s="1"/>
  <c r="K24" i="25" s="1"/>
  <c r="M9" i="24"/>
  <c r="M8" i="24"/>
  <c r="M11" i="24"/>
  <c r="M7" i="24"/>
  <c r="M8" i="23"/>
  <c r="J20" i="23" s="1"/>
  <c r="K20" i="23" s="1"/>
  <c r="N8" i="21"/>
  <c r="M10" i="21"/>
  <c r="J22" i="21" s="1"/>
  <c r="K22" i="21" s="1"/>
  <c r="M10" i="20"/>
  <c r="M8" i="20"/>
  <c r="M5" i="20"/>
  <c r="M12" i="20"/>
  <c r="M4" i="20"/>
  <c r="M4" i="19"/>
  <c r="J16" i="19" s="1"/>
  <c r="K16" i="19" s="1"/>
  <c r="M8" i="19"/>
  <c r="M12" i="19"/>
  <c r="J24" i="19" s="1"/>
  <c r="K24" i="19" s="1"/>
  <c r="M9" i="18"/>
  <c r="M9" i="17"/>
  <c r="M8" i="16"/>
  <c r="M9" i="16"/>
  <c r="M4" i="16"/>
  <c r="M12" i="16"/>
  <c r="M12" i="15"/>
  <c r="J24" i="15" s="1"/>
  <c r="K24" i="15" s="1"/>
  <c r="M10" i="14"/>
  <c r="M11" i="14"/>
  <c r="M6" i="14"/>
  <c r="M12" i="13"/>
  <c r="J24" i="13" s="1"/>
  <c r="K24" i="13" s="1"/>
  <c r="M9" i="13"/>
  <c r="M8" i="13"/>
  <c r="M5" i="12"/>
  <c r="M9" i="12"/>
  <c r="M9" i="11"/>
  <c r="M12" i="11"/>
  <c r="J24" i="11" s="1"/>
  <c r="K24" i="11" s="1"/>
  <c r="M11" i="10"/>
  <c r="N11" i="10"/>
  <c r="J23" i="10" s="1"/>
  <c r="N18" i="8"/>
  <c r="N24" i="8"/>
  <c r="M6" i="10"/>
  <c r="M8" i="10"/>
  <c r="M5" i="10"/>
  <c r="M7" i="10"/>
  <c r="M10" i="10"/>
  <c r="M4" i="10"/>
  <c r="K16" i="9"/>
  <c r="N16" i="7"/>
  <c r="M6" i="9"/>
  <c r="J18" i="9" s="1"/>
  <c r="M11" i="9"/>
  <c r="J23" i="9" s="1"/>
  <c r="N23" i="7" s="1"/>
  <c r="M10" i="9"/>
  <c r="J22" i="9" s="1"/>
  <c r="K16" i="8"/>
  <c r="N16" i="8"/>
  <c r="M10" i="8"/>
  <c r="J22" i="8" s="1"/>
  <c r="M11" i="8"/>
  <c r="J18" i="19"/>
  <c r="K18" i="19" s="1"/>
  <c r="K17" i="8"/>
  <c r="N17" i="8"/>
  <c r="AK74" i="39"/>
  <c r="AL74" i="39" s="1"/>
  <c r="AK73" i="39"/>
  <c r="AL73" i="39" s="1"/>
  <c r="AM73" i="39" s="1"/>
  <c r="AN73" i="39" s="1"/>
  <c r="AO73" i="39" s="1"/>
  <c r="AP73" i="39" s="1"/>
  <c r="AR73" i="39" s="1"/>
  <c r="K12" i="7"/>
  <c r="L12" i="7"/>
  <c r="F12" i="7"/>
  <c r="J12" i="7" s="1"/>
  <c r="K11" i="7"/>
  <c r="L11" i="7"/>
  <c r="F11" i="7"/>
  <c r="J11" i="7" s="1"/>
  <c r="K10" i="7"/>
  <c r="L10" i="7"/>
  <c r="F10" i="7"/>
  <c r="J10" i="7" s="1"/>
  <c r="K9" i="7"/>
  <c r="L9" i="7"/>
  <c r="F9" i="7"/>
  <c r="J9" i="7" s="1"/>
  <c r="K8" i="7"/>
  <c r="L8" i="7"/>
  <c r="F8" i="7"/>
  <c r="J8" i="7" s="1"/>
  <c r="K7" i="7"/>
  <c r="L7" i="7"/>
  <c r="F7" i="7"/>
  <c r="J7" i="7" s="1"/>
  <c r="K6" i="7"/>
  <c r="L6" i="7"/>
  <c r="F6" i="7"/>
  <c r="J6" i="7" s="1"/>
  <c r="K5" i="7"/>
  <c r="L5" i="7"/>
  <c r="F5" i="7"/>
  <c r="J5" i="7" s="1"/>
  <c r="K4" i="7"/>
  <c r="L4" i="7"/>
  <c r="F4" i="7"/>
  <c r="J4" i="7" s="1"/>
  <c r="K23" i="10" l="1"/>
  <c r="N23" i="8"/>
  <c r="N18" i="7"/>
  <c r="K18" i="9"/>
  <c r="K23" i="9"/>
  <c r="N22" i="7"/>
  <c r="K22" i="9"/>
  <c r="K22" i="8"/>
  <c r="N22" i="8"/>
  <c r="AM74" i="39"/>
  <c r="AN74" i="39" s="1"/>
  <c r="AO74" i="39" s="1"/>
  <c r="AP74" i="39" s="1"/>
  <c r="AR74" i="39" s="1"/>
  <c r="N8" i="7"/>
  <c r="N12" i="7"/>
  <c r="O8" i="7"/>
  <c r="N10" i="7"/>
  <c r="O4" i="7"/>
  <c r="M4" i="7" s="1"/>
  <c r="K16" i="7" s="1"/>
  <c r="N4" i="7"/>
  <c r="O6" i="7"/>
  <c r="M6" i="7" s="1"/>
  <c r="K18" i="7" s="1"/>
  <c r="O10" i="7"/>
  <c r="M10" i="7" s="1"/>
  <c r="K22" i="7" s="1"/>
  <c r="O7" i="7"/>
  <c r="M7" i="7" s="1"/>
  <c r="O11" i="7"/>
  <c r="O12" i="7"/>
  <c r="M12" i="7" s="1"/>
  <c r="K24" i="7" s="1"/>
  <c r="O5" i="7"/>
  <c r="M5" i="7" s="1"/>
  <c r="K17" i="7" s="1"/>
  <c r="N7" i="7"/>
  <c r="O9" i="7"/>
  <c r="M9" i="7" s="1"/>
  <c r="N11" i="7"/>
  <c r="N5" i="7"/>
  <c r="N9" i="7"/>
  <c r="N6" i="7"/>
  <c r="M8" i="7"/>
  <c r="M11" i="7"/>
  <c r="K23" i="7" s="1"/>
  <c r="B122" i="5" l="1"/>
  <c r="B121" i="5"/>
  <c r="B120" i="5"/>
  <c r="B119" i="5"/>
  <c r="B118" i="5"/>
  <c r="B117" i="5"/>
  <c r="B116" i="5"/>
  <c r="B115" i="5"/>
  <c r="B114" i="5"/>
  <c r="B113" i="5"/>
  <c r="B112" i="5"/>
  <c r="B111" i="5"/>
  <c r="B110" i="5"/>
  <c r="B109" i="5"/>
  <c r="B108" i="5"/>
  <c r="B107" i="5"/>
  <c r="B106" i="5"/>
  <c r="B105" i="5"/>
  <c r="B104" i="5"/>
  <c r="B103" i="5"/>
  <c r="B102" i="5"/>
  <c r="B101" i="5"/>
  <c r="B100" i="5"/>
  <c r="B99" i="5"/>
  <c r="B98" i="5"/>
  <c r="B97" i="5"/>
  <c r="B96" i="5"/>
  <c r="B95" i="5"/>
  <c r="B94" i="5"/>
  <c r="B93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C13" i="5"/>
  <c r="E11" i="5"/>
  <c r="E10" i="5"/>
  <c r="E9" i="5"/>
  <c r="C7" i="5"/>
  <c r="C12" i="5" s="1"/>
  <c r="E16" i="5" s="1"/>
  <c r="E17" i="5" s="1"/>
  <c r="C16" i="5" l="1"/>
  <c r="B61" i="5" l="1"/>
  <c r="B55" i="5"/>
  <c r="B49" i="5"/>
  <c r="B43" i="5"/>
  <c r="B59" i="5"/>
  <c r="B47" i="5"/>
  <c r="B46" i="5"/>
  <c r="B45" i="5"/>
  <c r="B44" i="5"/>
  <c r="B60" i="5"/>
  <c r="B54" i="5"/>
  <c r="B48" i="5"/>
  <c r="B42" i="5"/>
  <c r="B53" i="5"/>
  <c r="B58" i="5"/>
  <c r="B52" i="5"/>
  <c r="B57" i="5"/>
  <c r="B51" i="5"/>
  <c r="B62" i="5"/>
  <c r="B50" i="5"/>
  <c r="B56" i="5"/>
  <c r="B66" i="5"/>
  <c r="B70" i="5"/>
  <c r="B64" i="5"/>
  <c r="B68" i="5"/>
  <c r="B69" i="5"/>
  <c r="B63" i="5"/>
  <c r="B67" i="5"/>
  <c r="B65" i="5"/>
</calcChain>
</file>

<file path=xl/sharedStrings.xml><?xml version="1.0" encoding="utf-8"?>
<sst xmlns="http://schemas.openxmlformats.org/spreadsheetml/2006/main" count="1889" uniqueCount="112">
  <si>
    <t>b</t>
  </si>
  <si>
    <t>Taux de moment</t>
  </si>
  <si>
    <t>k</t>
  </si>
  <si>
    <t>Mmin=</t>
  </si>
  <si>
    <t>Mmax=Mcarac.=</t>
  </si>
  <si>
    <t>Lambda(M&gt;=Mmin)</t>
  </si>
  <si>
    <t>Moment(Mmin)</t>
  </si>
  <si>
    <t>Moment(Mmax)</t>
  </si>
  <si>
    <t>Pendage</t>
  </si>
  <si>
    <t>Longueur km</t>
  </si>
  <si>
    <t>Profondeur km</t>
  </si>
  <si>
    <t>Largeur km</t>
  </si>
  <si>
    <t>Taux de glissement (mm/an)</t>
  </si>
  <si>
    <t>Gutenberg Richter</t>
  </si>
  <si>
    <t>Caractéristique</t>
  </si>
  <si>
    <t>Lambda(Mcar)</t>
  </si>
  <si>
    <t>TR(Mcar)</t>
  </si>
  <si>
    <t>ans</t>
  </si>
  <si>
    <t>beta=</t>
  </si>
  <si>
    <t>mu</t>
  </si>
  <si>
    <t>dyn/cm²</t>
  </si>
  <si>
    <t>dyn.cm/an</t>
  </si>
  <si>
    <t>dyn.cm</t>
  </si>
  <si>
    <t>3.93+1.02*LOG(Aire)</t>
  </si>
  <si>
    <t>deformation_model</t>
  </si>
  <si>
    <t>Max_depth</t>
  </si>
  <si>
    <t>Dip</t>
  </si>
  <si>
    <t>MFD</t>
  </si>
  <si>
    <t>C</t>
  </si>
  <si>
    <t>GR</t>
  </si>
  <si>
    <t>FR</t>
  </si>
  <si>
    <t>MAX</t>
  </si>
  <si>
    <t>MIN</t>
  </si>
  <si>
    <t>FFN</t>
  </si>
  <si>
    <t>branch_#</t>
  </si>
  <si>
    <t>prof_max</t>
  </si>
  <si>
    <t>dip</t>
  </si>
  <si>
    <t>FR1</t>
  </si>
  <si>
    <t>FR2</t>
  </si>
  <si>
    <t>FR3</t>
  </si>
  <si>
    <t>FFN1</t>
  </si>
  <si>
    <t>FFN2</t>
  </si>
  <si>
    <t>FFN3</t>
  </si>
  <si>
    <t>FRO1</t>
  </si>
  <si>
    <t>FRO3</t>
  </si>
  <si>
    <t>sr</t>
  </si>
  <si>
    <t>BA08</t>
  </si>
  <si>
    <t>CB08</t>
  </si>
  <si>
    <t>CF08</t>
  </si>
  <si>
    <t xml:space="preserve">  </t>
  </si>
  <si>
    <t>ZH06</t>
  </si>
  <si>
    <t>GR vs C</t>
  </si>
  <si>
    <t>depth</t>
  </si>
  <si>
    <t>model</t>
  </si>
  <si>
    <t>mean PGA</t>
  </si>
  <si>
    <t>mean UHS</t>
  </si>
  <si>
    <t>ratio</t>
  </si>
  <si>
    <t>weight</t>
  </si>
  <si>
    <t>BD08</t>
  </si>
  <si>
    <t>ZH08</t>
  </si>
  <si>
    <t xml:space="preserve"> </t>
  </si>
  <si>
    <t>0&lt;...&lt;0.1</t>
  </si>
  <si>
    <t>0.15&lt;...&lt;0.2</t>
  </si>
  <si>
    <t>0.1&lt;...&lt;0.15</t>
  </si>
  <si>
    <t>0.2&lt;...&lt;0.25</t>
  </si>
  <si>
    <t>0.25&lt;...&lt;0.3</t>
  </si>
  <si>
    <t>0.3&lt;...&lt;0.35</t>
  </si>
  <si>
    <t>0.35&lt;...&lt;0.4</t>
  </si>
  <si>
    <t>0.4&lt;...&lt;0.45</t>
  </si>
  <si>
    <t>0.45&lt;...&lt;0.5</t>
  </si>
  <si>
    <t>0.5&lt;...&lt;0.55</t>
  </si>
  <si>
    <t>0.55&lt;...&lt;0.6</t>
  </si>
  <si>
    <t>0.6&lt;…&lt;0.65</t>
  </si>
  <si>
    <t>increase in productivity</t>
  </si>
  <si>
    <t>/CB08</t>
  </si>
  <si>
    <t>Impact GMPE</t>
  </si>
  <si>
    <t>475 years</t>
  </si>
  <si>
    <t>Mmax</t>
  </si>
  <si>
    <t>10000 years</t>
  </si>
  <si>
    <t>RT</t>
  </si>
  <si>
    <t>return period</t>
  </si>
  <si>
    <t>Structure of the Logic Tree</t>
  </si>
  <si>
    <t>Each branch is identified by it's number</t>
  </si>
  <si>
    <t>slip-rate</t>
  </si>
  <si>
    <t>Reference branch</t>
  </si>
  <si>
    <t>Figures presented in the article</t>
  </si>
  <si>
    <t>T(s)</t>
  </si>
  <si>
    <t>f(Hz)</t>
  </si>
  <si>
    <t>Dfirrence between the GMPEs</t>
  </si>
  <si>
    <t>reference branch</t>
  </si>
  <si>
    <t>comparison to the reference branch</t>
  </si>
  <si>
    <t>Calculation of the mean UHS for each GMPE and for the whole logic tree</t>
  </si>
  <si>
    <t>branch #</t>
  </si>
  <si>
    <t>frequency</t>
  </si>
  <si>
    <t>Distribution of the PGA for each GMPE</t>
  </si>
  <si>
    <t>TOTAL MEAN UHS</t>
  </si>
  <si>
    <t>DISTRIBUTION of the PGA</t>
  </si>
  <si>
    <t>Plot in hazard participation</t>
  </si>
  <si>
    <t>BG</t>
  </si>
  <si>
    <t>Faults</t>
  </si>
  <si>
    <t>µ (N/m2)</t>
  </si>
  <si>
    <t>slip-rate (mm/yr)</t>
  </si>
  <si>
    <t>Length km</t>
  </si>
  <si>
    <t>Depth km</t>
  </si>
  <si>
    <t>Width km</t>
  </si>
  <si>
    <t>Mmin</t>
  </si>
  <si>
    <t>Moment Rate</t>
  </si>
  <si>
    <t>Rate(M&gt;=Mmin)</t>
  </si>
  <si>
    <t>Rate(Mcar)</t>
  </si>
  <si>
    <t>Caracteristic</t>
  </si>
  <si>
    <t>Wcnormalfaults</t>
  </si>
  <si>
    <t>1E-11 in a target value indicating the fault is considered inactive in this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</si>
</sst>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</numFmts>
  <fonts count="16" x14ac:knownFonts="1"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Calibri"/>
      <family val="2"/>
      <scheme val="minor"/>
    </font>
    <font>
      <sz val="12"/>
      <name val="Arial"/>
      <family val="2"/>
    </font>
    <font>
      <sz val="16"/>
      <name val="Arial"/>
      <family val="2"/>
    </font>
    <font>
      <sz val="2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4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29">
    <xf numFmtId="0" fontId="0" fillId="0" borderId="0" xfId="0"/>
    <xf numFmtId="11" fontId="0" fillId="0" borderId="0" xfId="0" applyNumberForma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1"/>
    <xf numFmtId="0" fontId="1" fillId="0" borderId="0" xfId="1" applyFont="1" applyAlignment="1">
      <alignment horizontal="center"/>
    </xf>
    <xf numFmtId="164" fontId="3" fillId="0" borderId="0" xfId="1" applyNumberFormat="1"/>
    <xf numFmtId="11" fontId="2" fillId="0" borderId="0" xfId="1" applyNumberFormat="1" applyFont="1"/>
    <xf numFmtId="11" fontId="3" fillId="0" borderId="0" xfId="1" applyNumberFormat="1"/>
    <xf numFmtId="2" fontId="3" fillId="0" borderId="0" xfId="1" applyNumberFormat="1"/>
    <xf numFmtId="0" fontId="3" fillId="0" borderId="0" xfId="1" applyAlignment="1">
      <alignment horizontal="right"/>
    </xf>
    <xf numFmtId="0" fontId="3" fillId="0" borderId="0" xfId="1" applyAlignment="1">
      <alignment horizontal="left"/>
    </xf>
    <xf numFmtId="0" fontId="3" fillId="2" borderId="1" xfId="1" applyFill="1" applyBorder="1"/>
    <xf numFmtId="11" fontId="3" fillId="2" borderId="1" xfId="1" applyNumberFormat="1" applyFill="1" applyBorder="1"/>
    <xf numFmtId="0" fontId="3" fillId="3" borderId="1" xfId="1" applyFill="1" applyBorder="1"/>
    <xf numFmtId="11" fontId="3" fillId="3" borderId="1" xfId="1" applyNumberFormat="1" applyFill="1" applyBorder="1"/>
    <xf numFmtId="3" fontId="3" fillId="0" borderId="0" xfId="1" applyNumberFormat="1"/>
    <xf numFmtId="0" fontId="0" fillId="0" borderId="0" xfId="0" applyFill="1" applyBorder="1"/>
    <xf numFmtId="0" fontId="3" fillId="0" borderId="0" xfId="0" applyFont="1" applyFill="1" applyBorder="1"/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1" fontId="4" fillId="0" borderId="0" xfId="0" applyNumberFormat="1" applyFont="1" applyAlignment="1">
      <alignment horizontal="center"/>
    </xf>
    <xf numFmtId="0" fontId="4" fillId="5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11" fontId="4" fillId="2" borderId="1" xfId="0" applyNumberFormat="1" applyFont="1" applyFill="1" applyBorder="1" applyAlignment="1">
      <alignment horizontal="center"/>
    </xf>
    <xf numFmtId="11" fontId="4" fillId="3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3" fillId="0" borderId="6" xfId="0" applyFont="1" applyBorder="1"/>
    <xf numFmtId="0" fontId="4" fillId="0" borderId="7" xfId="0" applyFont="1" applyBorder="1" applyAlignment="1">
      <alignment horizontal="center"/>
    </xf>
    <xf numFmtId="0" fontId="3" fillId="0" borderId="8" xfId="0" applyFont="1" applyBorder="1"/>
    <xf numFmtId="0" fontId="4" fillId="0" borderId="9" xfId="0" applyFont="1" applyBorder="1" applyAlignment="1">
      <alignment horizontal="center"/>
    </xf>
    <xf numFmtId="0" fontId="3" fillId="0" borderId="8" xfId="0" applyFont="1" applyFill="1" applyBorder="1"/>
    <xf numFmtId="0" fontId="3" fillId="0" borderId="10" xfId="0" applyFont="1" applyFill="1" applyBorder="1"/>
    <xf numFmtId="0" fontId="4" fillId="0" borderId="11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9" fontId="0" fillId="0" borderId="0" xfId="3" applyFont="1"/>
    <xf numFmtId="9" fontId="0" fillId="0" borderId="0" xfId="0" applyNumberFormat="1"/>
    <xf numFmtId="165" fontId="0" fillId="0" borderId="0" xfId="0" applyNumberFormat="1"/>
    <xf numFmtId="164" fontId="0" fillId="0" borderId="0" xfId="0" applyNumberFormat="1"/>
    <xf numFmtId="0" fontId="9" fillId="0" borderId="7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165" fontId="4" fillId="0" borderId="0" xfId="2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2" borderId="1" xfId="1" applyFont="1" applyFill="1" applyBorder="1" applyAlignment="1"/>
    <xf numFmtId="0" fontId="2" fillId="3" borderId="1" xfId="1" applyFont="1" applyFill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Border="1"/>
    <xf numFmtId="0" fontId="0" fillId="0" borderId="6" xfId="0" applyBorder="1"/>
    <xf numFmtId="0" fontId="0" fillId="0" borderId="12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Font="1" applyFill="1" applyBorder="1" applyAlignment="1">
      <alignment horizontal="left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7" borderId="17" xfId="0" applyFont="1" applyFill="1" applyBorder="1" applyAlignment="1">
      <alignment horizontal="center"/>
    </xf>
    <xf numFmtId="0" fontId="10" fillId="7" borderId="18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7" borderId="20" xfId="0" applyFont="1" applyFill="1" applyBorder="1" applyAlignment="1">
      <alignment horizontal="center"/>
    </xf>
    <xf numFmtId="0" fontId="10" fillId="7" borderId="21" xfId="0" applyFont="1" applyFill="1" applyBorder="1" applyAlignment="1">
      <alignment horizontal="center"/>
    </xf>
    <xf numFmtId="0" fontId="10" fillId="8" borderId="21" xfId="0" applyFont="1" applyFill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10" fillId="8" borderId="20" xfId="0" applyFont="1" applyFill="1" applyBorder="1" applyAlignment="1">
      <alignment horizontal="center"/>
    </xf>
    <xf numFmtId="0" fontId="10" fillId="8" borderId="23" xfId="0" applyFont="1" applyFill="1" applyBorder="1" applyAlignment="1">
      <alignment horizontal="center"/>
    </xf>
    <xf numFmtId="0" fontId="10" fillId="8" borderId="24" xfId="0" applyFont="1" applyFill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" fillId="0" borderId="0" xfId="0" applyFont="1"/>
    <xf numFmtId="0" fontId="13" fillId="0" borderId="0" xfId="0" applyFont="1"/>
    <xf numFmtId="0" fontId="1" fillId="0" borderId="8" xfId="0" applyFont="1" applyBorder="1"/>
    <xf numFmtId="0" fontId="1" fillId="0" borderId="0" xfId="0" applyFont="1" applyBorder="1"/>
    <xf numFmtId="0" fontId="1" fillId="0" borderId="9" xfId="0" applyFont="1" applyBorder="1"/>
    <xf numFmtId="11" fontId="0" fillId="0" borderId="8" xfId="0" applyNumberFormat="1" applyBorder="1"/>
    <xf numFmtId="11" fontId="0" fillId="0" borderId="0" xfId="0" applyNumberFormat="1" applyBorder="1"/>
    <xf numFmtId="11" fontId="0" fillId="0" borderId="9" xfId="0" applyNumberFormat="1" applyBorder="1"/>
    <xf numFmtId="11" fontId="0" fillId="0" borderId="10" xfId="0" applyNumberFormat="1" applyBorder="1"/>
    <xf numFmtId="11" fontId="0" fillId="0" borderId="13" xfId="0" applyNumberFormat="1" applyBorder="1"/>
    <xf numFmtId="11" fontId="0" fillId="0" borderId="11" xfId="0" applyNumberFormat="1" applyBorder="1"/>
    <xf numFmtId="0" fontId="3" fillId="0" borderId="26" xfId="0" applyFont="1" applyBorder="1"/>
    <xf numFmtId="0" fontId="1" fillId="0" borderId="27" xfId="0" applyFont="1" applyBorder="1"/>
    <xf numFmtId="0" fontId="0" fillId="0" borderId="27" xfId="0" applyBorder="1"/>
    <xf numFmtId="11" fontId="0" fillId="0" borderId="27" xfId="0" applyNumberFormat="1" applyBorder="1"/>
    <xf numFmtId="11" fontId="0" fillId="0" borderId="3" xfId="0" applyNumberFormat="1" applyBorder="1"/>
    <xf numFmtId="0" fontId="8" fillId="0" borderId="6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65" fontId="0" fillId="0" borderId="0" xfId="2" applyNumberFormat="1" applyFont="1" applyBorder="1"/>
    <xf numFmtId="165" fontId="0" fillId="0" borderId="9" xfId="2" applyNumberFormat="1" applyFont="1" applyBorder="1"/>
    <xf numFmtId="165" fontId="0" fillId="0" borderId="13" xfId="2" applyNumberFormat="1" applyFont="1" applyBorder="1"/>
    <xf numFmtId="165" fontId="0" fillId="0" borderId="11" xfId="2" applyNumberFormat="1" applyFont="1" applyBorder="1"/>
    <xf numFmtId="0" fontId="1" fillId="0" borderId="26" xfId="0" applyFont="1" applyBorder="1" applyAlignment="1">
      <alignment wrapText="1"/>
    </xf>
    <xf numFmtId="0" fontId="1" fillId="0" borderId="3" xfId="0" applyFont="1" applyBorder="1"/>
    <xf numFmtId="0" fontId="0" fillId="0" borderId="26" xfId="0" applyBorder="1"/>
    <xf numFmtId="11" fontId="0" fillId="0" borderId="12" xfId="0" applyNumberFormat="1" applyBorder="1"/>
    <xf numFmtId="11" fontId="0" fillId="0" borderId="7" xfId="0" applyNumberFormat="1" applyBorder="1"/>
    <xf numFmtId="164" fontId="0" fillId="0" borderId="8" xfId="0" applyNumberFormat="1" applyBorder="1"/>
    <xf numFmtId="164" fontId="0" fillId="0" borderId="10" xfId="0" applyNumberFormat="1" applyBorder="1"/>
    <xf numFmtId="164" fontId="0" fillId="0" borderId="0" xfId="0" applyNumberFormat="1" applyBorder="1"/>
    <xf numFmtId="164" fontId="0" fillId="0" borderId="13" xfId="0" applyNumberFormat="1" applyBorder="1"/>
    <xf numFmtId="164" fontId="0" fillId="0" borderId="6" xfId="0" applyNumberFormat="1" applyBorder="1"/>
    <xf numFmtId="0" fontId="14" fillId="0" borderId="0" xfId="0" applyFont="1"/>
    <xf numFmtId="164" fontId="14" fillId="0" borderId="0" xfId="0" applyNumberFormat="1" applyFont="1"/>
    <xf numFmtId="0" fontId="14" fillId="0" borderId="26" xfId="0" applyFont="1" applyBorder="1"/>
    <xf numFmtId="0" fontId="9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" fillId="0" borderId="6" xfId="0" applyFont="1" applyBorder="1"/>
    <xf numFmtId="0" fontId="1" fillId="0" borderId="12" xfId="0" applyFont="1" applyBorder="1"/>
    <xf numFmtId="0" fontId="9" fillId="0" borderId="12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" fillId="0" borderId="10" xfId="0" applyFont="1" applyFill="1" applyBorder="1"/>
    <xf numFmtId="0" fontId="9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/>
    </xf>
  </cellXfs>
  <cellStyles count="4">
    <cellStyle name="Milliers" xfId="2" builtinId="3"/>
    <cellStyle name="Normal" xfId="0" builtinId="0"/>
    <cellStyle name="Normal 2" xfId="1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Figures_10000_yr!$B$21:$B$31</c:f>
              <c:numCache>
                <c:formatCode>0.00E+00</c:formatCode>
                <c:ptCount val="11"/>
                <c:pt idx="0">
                  <c:v>0.19800000000000001</c:v>
                </c:pt>
                <c:pt idx="1">
                  <c:v>0.23</c:v>
                </c:pt>
                <c:pt idx="2">
                  <c:v>0.29899999999999999</c:v>
                </c:pt>
                <c:pt idx="3">
                  <c:v>0.49299999999999999</c:v>
                </c:pt>
                <c:pt idx="4">
                  <c:v>0.46200000000000002</c:v>
                </c:pt>
                <c:pt idx="5">
                  <c:v>0.317</c:v>
                </c:pt>
                <c:pt idx="6">
                  <c:v>0.247</c:v>
                </c:pt>
                <c:pt idx="7">
                  <c:v>0.17799999999999999</c:v>
                </c:pt>
                <c:pt idx="8">
                  <c:v>7.8600000000000003E-2</c:v>
                </c:pt>
                <c:pt idx="9">
                  <c:v>3.2000000000000001E-2</c:v>
                </c:pt>
                <c:pt idx="10">
                  <c:v>1.6299999999999999E-2</c:v>
                </c:pt>
              </c:numCache>
            </c:numRef>
          </c:yVal>
          <c:smooth val="0"/>
        </c:ser>
        <c:ser>
          <c:idx val="3"/>
          <c:order val="1"/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Figures_10000_yr!$C$21:$C$31</c:f>
              <c:numCache>
                <c:formatCode>0.00E+00</c:formatCode>
                <c:ptCount val="11"/>
                <c:pt idx="0">
                  <c:v>0.19600000000000001</c:v>
                </c:pt>
                <c:pt idx="1">
                  <c:v>0.22500000000000001</c:v>
                </c:pt>
                <c:pt idx="2">
                  <c:v>0.28999999999999998</c:v>
                </c:pt>
                <c:pt idx="3">
                  <c:v>0.47699999999999998</c:v>
                </c:pt>
                <c:pt idx="4">
                  <c:v>0.45600000000000002</c:v>
                </c:pt>
                <c:pt idx="5">
                  <c:v>0.315</c:v>
                </c:pt>
                <c:pt idx="6">
                  <c:v>0.249</c:v>
                </c:pt>
                <c:pt idx="7">
                  <c:v>0.18</c:v>
                </c:pt>
                <c:pt idx="8">
                  <c:v>7.9699999999999993E-2</c:v>
                </c:pt>
                <c:pt idx="9">
                  <c:v>3.2800000000000003E-2</c:v>
                </c:pt>
                <c:pt idx="10">
                  <c:v>1.6799999999999999E-2</c:v>
                </c:pt>
              </c:numCache>
            </c:numRef>
          </c:yVal>
          <c:smooth val="0"/>
        </c:ser>
        <c:ser>
          <c:idx val="4"/>
          <c:order val="2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Figures_10000_yr!$B$60:$B$70</c:f>
              <c:numCache>
                <c:formatCode>0.00E+00</c:formatCode>
                <c:ptCount val="11"/>
                <c:pt idx="0">
                  <c:v>0.27600000000000002</c:v>
                </c:pt>
                <c:pt idx="1">
                  <c:v>0.32900000000000001</c:v>
                </c:pt>
                <c:pt idx="2">
                  <c:v>0.38900000000000001</c:v>
                </c:pt>
                <c:pt idx="3">
                  <c:v>0.72799999999999998</c:v>
                </c:pt>
                <c:pt idx="4">
                  <c:v>0.58299999999999996</c:v>
                </c:pt>
                <c:pt idx="5">
                  <c:v>0.40200000000000002</c:v>
                </c:pt>
                <c:pt idx="6">
                  <c:v>0.31900000000000001</c:v>
                </c:pt>
                <c:pt idx="7">
                  <c:v>0.251</c:v>
                </c:pt>
                <c:pt idx="8">
                  <c:v>0.12</c:v>
                </c:pt>
                <c:pt idx="9">
                  <c:v>4.7699999999999999E-2</c:v>
                </c:pt>
                <c:pt idx="10">
                  <c:v>2.5399999999999999E-2</c:v>
                </c:pt>
              </c:numCache>
            </c:numRef>
          </c:yVal>
          <c:smooth val="0"/>
        </c:ser>
        <c:ser>
          <c:idx val="5"/>
          <c:order val="3"/>
          <c:spPr>
            <a:ln w="1905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Figures_10000_yr!$C$60:$C$70</c:f>
              <c:numCache>
                <c:formatCode>0.00E+00</c:formatCode>
                <c:ptCount val="11"/>
                <c:pt idx="0">
                  <c:v>0.26300000000000001</c:v>
                </c:pt>
                <c:pt idx="1">
                  <c:v>0.312</c:v>
                </c:pt>
                <c:pt idx="2">
                  <c:v>0.37</c:v>
                </c:pt>
                <c:pt idx="3">
                  <c:v>0.69199999999999995</c:v>
                </c:pt>
                <c:pt idx="4">
                  <c:v>0.55800000000000005</c:v>
                </c:pt>
                <c:pt idx="5">
                  <c:v>0.38700000000000001</c:v>
                </c:pt>
                <c:pt idx="6">
                  <c:v>0.308</c:v>
                </c:pt>
                <c:pt idx="7">
                  <c:v>0.24299999999999999</c:v>
                </c:pt>
                <c:pt idx="8">
                  <c:v>0.11899999999999999</c:v>
                </c:pt>
                <c:pt idx="9">
                  <c:v>4.9399999999999999E-2</c:v>
                </c:pt>
                <c:pt idx="10">
                  <c:v>2.6700000000000002E-2</c:v>
                </c:pt>
              </c:numCache>
            </c:numRef>
          </c:yVal>
          <c:smooth val="0"/>
        </c:ser>
        <c:ser>
          <c:idx val="6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Figures_10000_yr!$B$47:$B$57</c:f>
              <c:numCache>
                <c:formatCode>0.00E+00</c:formatCode>
                <c:ptCount val="11"/>
                <c:pt idx="0">
                  <c:v>0.317</c:v>
                </c:pt>
                <c:pt idx="1">
                  <c:v>0.44</c:v>
                </c:pt>
                <c:pt idx="2">
                  <c:v>0.58299999999999996</c:v>
                </c:pt>
                <c:pt idx="3">
                  <c:v>0.747</c:v>
                </c:pt>
                <c:pt idx="4">
                  <c:v>0.57399999999999995</c:v>
                </c:pt>
                <c:pt idx="5">
                  <c:v>0.39900000000000002</c:v>
                </c:pt>
                <c:pt idx="6">
                  <c:v>0.28199999999999997</c:v>
                </c:pt>
                <c:pt idx="7">
                  <c:v>0.22</c:v>
                </c:pt>
                <c:pt idx="8">
                  <c:v>0.109</c:v>
                </c:pt>
                <c:pt idx="9">
                  <c:v>4.9700000000000001E-2</c:v>
                </c:pt>
                <c:pt idx="10">
                  <c:v>2.53E-2</c:v>
                </c:pt>
              </c:numCache>
            </c:numRef>
          </c:yVal>
          <c:smooth val="0"/>
        </c:ser>
        <c:ser>
          <c:idx val="7"/>
          <c:order val="5"/>
          <c:spPr>
            <a:ln w="1905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Figures_10000_yr!$C$47:$C$57</c:f>
              <c:numCache>
                <c:formatCode>0.00E+00</c:formatCode>
                <c:ptCount val="11"/>
                <c:pt idx="0">
                  <c:v>0.30599999999999999</c:v>
                </c:pt>
                <c:pt idx="1">
                  <c:v>0.42099999999999999</c:v>
                </c:pt>
                <c:pt idx="2">
                  <c:v>0.55600000000000005</c:v>
                </c:pt>
                <c:pt idx="3">
                  <c:v>0.71099999999999997</c:v>
                </c:pt>
                <c:pt idx="4">
                  <c:v>0.55600000000000005</c:v>
                </c:pt>
                <c:pt idx="5">
                  <c:v>0.39200000000000002</c:v>
                </c:pt>
                <c:pt idx="6">
                  <c:v>0.28100000000000003</c:v>
                </c:pt>
                <c:pt idx="7">
                  <c:v>0.22</c:v>
                </c:pt>
                <c:pt idx="8">
                  <c:v>0.113</c:v>
                </c:pt>
                <c:pt idx="9">
                  <c:v>5.4300000000000001E-2</c:v>
                </c:pt>
                <c:pt idx="10">
                  <c:v>2.9100000000000001E-2</c:v>
                </c:pt>
              </c:numCache>
            </c:numRef>
          </c:yVal>
          <c:smooth val="0"/>
        </c:ser>
        <c:ser>
          <c:idx val="0"/>
          <c:order val="6"/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Figures_10000_yr!$B$34:$B$44</c:f>
              <c:numCache>
                <c:formatCode>0.00E+00</c:formatCode>
                <c:ptCount val="11"/>
                <c:pt idx="0">
                  <c:v>0.25700000000000001</c:v>
                </c:pt>
                <c:pt idx="1">
                  <c:v>0.28299999999999997</c:v>
                </c:pt>
                <c:pt idx="2">
                  <c:v>0.35899999999999999</c:v>
                </c:pt>
                <c:pt idx="3">
                  <c:v>0.58199999999999996</c:v>
                </c:pt>
                <c:pt idx="4">
                  <c:v>0.66</c:v>
                </c:pt>
                <c:pt idx="5">
                  <c:v>0.51100000000000001</c:v>
                </c:pt>
                <c:pt idx="6">
                  <c:v>0.40699999999999997</c:v>
                </c:pt>
                <c:pt idx="7">
                  <c:v>0.33300000000000002</c:v>
                </c:pt>
                <c:pt idx="8">
                  <c:v>0.14799999999999999</c:v>
                </c:pt>
                <c:pt idx="9">
                  <c:v>5.62E-2</c:v>
                </c:pt>
                <c:pt idx="10">
                  <c:v>2.9399999999999999E-2</c:v>
                </c:pt>
              </c:numCache>
            </c:numRef>
          </c:yVal>
          <c:smooth val="0"/>
        </c:ser>
        <c:ser>
          <c:idx val="1"/>
          <c:order val="7"/>
          <c:spPr>
            <a:ln w="1905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Figures_10000_yr!$C$34:$C$44</c:f>
              <c:numCache>
                <c:formatCode>0.00E+00</c:formatCode>
                <c:ptCount val="11"/>
                <c:pt idx="0">
                  <c:v>0.23899999999999999</c:v>
                </c:pt>
                <c:pt idx="1">
                  <c:v>0.26300000000000001</c:v>
                </c:pt>
                <c:pt idx="2">
                  <c:v>0.33400000000000002</c:v>
                </c:pt>
                <c:pt idx="3">
                  <c:v>0.54400000000000004</c:v>
                </c:pt>
                <c:pt idx="4">
                  <c:v>0.61399999999999999</c:v>
                </c:pt>
                <c:pt idx="5">
                  <c:v>0.47599999999999998</c:v>
                </c:pt>
                <c:pt idx="6">
                  <c:v>0.38</c:v>
                </c:pt>
                <c:pt idx="7">
                  <c:v>0.311</c:v>
                </c:pt>
                <c:pt idx="8">
                  <c:v>0.14099999999999999</c:v>
                </c:pt>
                <c:pt idx="9">
                  <c:v>5.4699999999999999E-2</c:v>
                </c:pt>
                <c:pt idx="10">
                  <c:v>2.9700000000000001E-2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900896"/>
        <c:axId val="2060898176"/>
      </c:scatterChart>
      <c:valAx>
        <c:axId val="206090089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898176"/>
        <c:crossesAt val="1.0000000000000002E-2"/>
        <c:crossBetween val="midCat"/>
      </c:valAx>
      <c:valAx>
        <c:axId val="206089817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900896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34328074675303"/>
          <c:y val="5.0909136105412027E-2"/>
          <c:w val="0.86538524046063159"/>
          <c:h val="0.80545526052491168"/>
        </c:manualLayout>
      </c:layout>
      <c:scatterChart>
        <c:scatterStyle val="lineMarker"/>
        <c:varyColors val="0"/>
        <c:ser>
          <c:idx val="0"/>
          <c:order val="0"/>
          <c:tx>
            <c:v>Gutenberg richter tronquée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'Dyn cm'!$A$22:$A$122</c:f>
              <c:numCache>
                <c:formatCode>General</c:formatCode>
                <c:ptCount val="101"/>
                <c:pt idx="0">
                  <c:v>4</c:v>
                </c:pt>
                <c:pt idx="1">
                  <c:v>4.05</c:v>
                </c:pt>
                <c:pt idx="2">
                  <c:v>4.0999999999999996</c:v>
                </c:pt>
                <c:pt idx="3">
                  <c:v>4.1500000000000004</c:v>
                </c:pt>
                <c:pt idx="4">
                  <c:v>4.2</c:v>
                </c:pt>
                <c:pt idx="5">
                  <c:v>4.25</c:v>
                </c:pt>
                <c:pt idx="6">
                  <c:v>4.3</c:v>
                </c:pt>
                <c:pt idx="7">
                  <c:v>4.3499999999999996</c:v>
                </c:pt>
                <c:pt idx="8">
                  <c:v>4.4000000000000004</c:v>
                </c:pt>
                <c:pt idx="9">
                  <c:v>4.45</c:v>
                </c:pt>
                <c:pt idx="10">
                  <c:v>4.5</c:v>
                </c:pt>
                <c:pt idx="11">
                  <c:v>4.55</c:v>
                </c:pt>
                <c:pt idx="12">
                  <c:v>4.5999999999999996</c:v>
                </c:pt>
                <c:pt idx="13">
                  <c:v>4.6500000000000004</c:v>
                </c:pt>
                <c:pt idx="14">
                  <c:v>4.7</c:v>
                </c:pt>
                <c:pt idx="15">
                  <c:v>4.75</c:v>
                </c:pt>
                <c:pt idx="16">
                  <c:v>4.8</c:v>
                </c:pt>
                <c:pt idx="17">
                  <c:v>4.8499999999999996</c:v>
                </c:pt>
                <c:pt idx="18">
                  <c:v>4.9000000000000004</c:v>
                </c:pt>
                <c:pt idx="19">
                  <c:v>4.95</c:v>
                </c:pt>
                <c:pt idx="20">
                  <c:v>5</c:v>
                </c:pt>
                <c:pt idx="21">
                  <c:v>5.05</c:v>
                </c:pt>
                <c:pt idx="22">
                  <c:v>5.0999999999999996</c:v>
                </c:pt>
                <c:pt idx="23">
                  <c:v>5.15</c:v>
                </c:pt>
                <c:pt idx="24">
                  <c:v>5.2</c:v>
                </c:pt>
                <c:pt idx="25">
                  <c:v>5.25</c:v>
                </c:pt>
                <c:pt idx="26">
                  <c:v>5.3</c:v>
                </c:pt>
                <c:pt idx="27">
                  <c:v>5.35</c:v>
                </c:pt>
                <c:pt idx="28">
                  <c:v>5.4</c:v>
                </c:pt>
                <c:pt idx="29">
                  <c:v>5.4499999999999904</c:v>
                </c:pt>
                <c:pt idx="30">
                  <c:v>5.4999999999999902</c:v>
                </c:pt>
                <c:pt idx="31">
                  <c:v>5.5499999999999901</c:v>
                </c:pt>
                <c:pt idx="32">
                  <c:v>5.5999999999999899</c:v>
                </c:pt>
                <c:pt idx="33">
                  <c:v>5.6499999999999897</c:v>
                </c:pt>
                <c:pt idx="34">
                  <c:v>5.6999999999999904</c:v>
                </c:pt>
                <c:pt idx="35">
                  <c:v>5.7499999999999902</c:v>
                </c:pt>
                <c:pt idx="36">
                  <c:v>5.7999999999999901</c:v>
                </c:pt>
                <c:pt idx="37">
                  <c:v>5.8499999999999899</c:v>
                </c:pt>
                <c:pt idx="38">
                  <c:v>5.8999999999999897</c:v>
                </c:pt>
                <c:pt idx="39">
                  <c:v>5.9499999999999904</c:v>
                </c:pt>
                <c:pt idx="40">
                  <c:v>5.9999999999999902</c:v>
                </c:pt>
                <c:pt idx="41">
                  <c:v>6.0499999999999901</c:v>
                </c:pt>
                <c:pt idx="42">
                  <c:v>6.0999999999999899</c:v>
                </c:pt>
                <c:pt idx="43">
                  <c:v>6.1499999999999897</c:v>
                </c:pt>
                <c:pt idx="44">
                  <c:v>6.1999999999999904</c:v>
                </c:pt>
                <c:pt idx="45">
                  <c:v>6.2499999999999902</c:v>
                </c:pt>
                <c:pt idx="46">
                  <c:v>6.2999999999999901</c:v>
                </c:pt>
                <c:pt idx="47">
                  <c:v>6.3499999999999899</c:v>
                </c:pt>
                <c:pt idx="48">
                  <c:v>6.3999999999999897</c:v>
                </c:pt>
                <c:pt idx="49">
                  <c:v>6.4499999999999904</c:v>
                </c:pt>
                <c:pt idx="50">
                  <c:v>6.4999999999999902</c:v>
                </c:pt>
                <c:pt idx="51">
                  <c:v>6.5499999999999901</c:v>
                </c:pt>
                <c:pt idx="52">
                  <c:v>6.5999999999999899</c:v>
                </c:pt>
                <c:pt idx="53">
                  <c:v>6.6499999999999897</c:v>
                </c:pt>
                <c:pt idx="54">
                  <c:v>6.6999999999999904</c:v>
                </c:pt>
                <c:pt idx="55">
                  <c:v>6.7499999999999902</c:v>
                </c:pt>
                <c:pt idx="56">
                  <c:v>6.7999999999999901</c:v>
                </c:pt>
                <c:pt idx="57">
                  <c:v>6.8499999999999899</c:v>
                </c:pt>
                <c:pt idx="58">
                  <c:v>6.8999999999999897</c:v>
                </c:pt>
                <c:pt idx="59">
                  <c:v>6.9499999999999904</c:v>
                </c:pt>
                <c:pt idx="60">
                  <c:v>6.9999999999999902</c:v>
                </c:pt>
                <c:pt idx="61">
                  <c:v>7.0499999999999901</c:v>
                </c:pt>
                <c:pt idx="62">
                  <c:v>7.0999999999999899</c:v>
                </c:pt>
                <c:pt idx="63">
                  <c:v>7.1499999999999897</c:v>
                </c:pt>
                <c:pt idx="64">
                  <c:v>7.1999999999999904</c:v>
                </c:pt>
                <c:pt idx="65">
                  <c:v>7.2499999999999902</c:v>
                </c:pt>
                <c:pt idx="66">
                  <c:v>7.2999999999999901</c:v>
                </c:pt>
                <c:pt idx="67">
                  <c:v>7.3499999999999899</c:v>
                </c:pt>
                <c:pt idx="68">
                  <c:v>7.3999999999999897</c:v>
                </c:pt>
                <c:pt idx="69">
                  <c:v>7.4499999999999904</c:v>
                </c:pt>
                <c:pt idx="70">
                  <c:v>7.4999999999999902</c:v>
                </c:pt>
                <c:pt idx="71">
                  <c:v>7.5499999999999901</c:v>
                </c:pt>
                <c:pt idx="72">
                  <c:v>7.5999999999999899</c:v>
                </c:pt>
                <c:pt idx="73">
                  <c:v>7.6499999999999897</c:v>
                </c:pt>
                <c:pt idx="74">
                  <c:v>7.6999999999999904</c:v>
                </c:pt>
                <c:pt idx="75">
                  <c:v>7.7499999999999902</c:v>
                </c:pt>
                <c:pt idx="76">
                  <c:v>7.7999999999999901</c:v>
                </c:pt>
                <c:pt idx="77">
                  <c:v>7.8499999999999899</c:v>
                </c:pt>
                <c:pt idx="78">
                  <c:v>7.8999999999999897</c:v>
                </c:pt>
                <c:pt idx="79">
                  <c:v>7.9499999999999904</c:v>
                </c:pt>
                <c:pt idx="80">
                  <c:v>7.9999999999999902</c:v>
                </c:pt>
                <c:pt idx="81">
                  <c:v>8.0499999999999901</c:v>
                </c:pt>
                <c:pt idx="82">
                  <c:v>8.0999999999999908</c:v>
                </c:pt>
                <c:pt idx="83">
                  <c:v>8.1499999999999897</c:v>
                </c:pt>
                <c:pt idx="84">
                  <c:v>8.1999999999999904</c:v>
                </c:pt>
                <c:pt idx="85">
                  <c:v>8.2499999999999805</c:v>
                </c:pt>
                <c:pt idx="86">
                  <c:v>8.2999999999999794</c:v>
                </c:pt>
                <c:pt idx="87">
                  <c:v>8.3499999999999801</c:v>
                </c:pt>
                <c:pt idx="88">
                  <c:v>8.3999999999999808</c:v>
                </c:pt>
                <c:pt idx="89">
                  <c:v>8.4499999999999797</c:v>
                </c:pt>
                <c:pt idx="90">
                  <c:v>8.4999999999999805</c:v>
                </c:pt>
                <c:pt idx="91">
                  <c:v>8.5499999999999794</c:v>
                </c:pt>
                <c:pt idx="92">
                  <c:v>8.5999999999999801</c:v>
                </c:pt>
                <c:pt idx="93">
                  <c:v>8.6499999999999808</c:v>
                </c:pt>
                <c:pt idx="94">
                  <c:v>8.6999999999999797</c:v>
                </c:pt>
                <c:pt idx="95">
                  <c:v>8.7499999999999805</c:v>
                </c:pt>
                <c:pt idx="96">
                  <c:v>8.7999999999999794</c:v>
                </c:pt>
                <c:pt idx="97">
                  <c:v>8.8499999999999801</c:v>
                </c:pt>
                <c:pt idx="98">
                  <c:v>8.8999999999999808</c:v>
                </c:pt>
                <c:pt idx="99">
                  <c:v>8.9499999999999797</c:v>
                </c:pt>
                <c:pt idx="100">
                  <c:v>8.9999999999999805</c:v>
                </c:pt>
              </c:numCache>
            </c:numRef>
          </c:xVal>
          <c:yVal>
            <c:numRef>
              <c:f>'Dyn cm'!$B$22:$B$122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1.3986313106250149E-3</c:v>
                </c:pt>
                <c:pt idx="21">
                  <c:v>1.2347257121061185E-3</c:v>
                </c:pt>
                <c:pt idx="22">
                  <c:v>1.0886446936607791E-3</c:v>
                </c:pt>
                <c:pt idx="23">
                  <c:v>9.5844984892783514E-4</c:v>
                </c:pt>
                <c:pt idx="24">
                  <c:v>8.4241357141942347E-4</c:v>
                </c:pt>
                <c:pt idx="25">
                  <c:v>7.3899613023250426E-4</c:v>
                </c:pt>
                <c:pt idx="26">
                  <c:v>6.4682523875527072E-4</c:v>
                </c:pt>
                <c:pt idx="27">
                  <c:v>5.6467784525756281E-4</c:v>
                </c:pt>
                <c:pt idx="28">
                  <c:v>4.9146390373748722E-4</c:v>
                </c:pt>
                <c:pt idx="29">
                  <c:v>4.2621190967326409E-4</c:v>
                </c:pt>
                <c:pt idx="30">
                  <c:v>3.6805600874841542E-4</c:v>
                </c:pt>
                <c:pt idx="31">
                  <c:v>3.1622450749113097E-4</c:v>
                </c:pt>
                <c:pt idx="32">
                  <c:v>2.7002963337069576E-4</c:v>
                </c:pt>
                <c:pt idx="33">
                  <c:v>2.2885840847388747E-4</c:v>
                </c:pt>
                <c:pt idx="34">
                  <c:v>1.9216451566049123E-4</c:v>
                </c:pt>
                <c:pt idx="35">
                  <c:v>1.5946104926677313E-4</c:v>
                </c:pt>
                <c:pt idx="36">
                  <c:v>1.3031405416314657E-4</c:v>
                </c:pt>
                <c:pt idx="37">
                  <c:v>1.0433676743325967E-4</c:v>
                </c:pt>
                <c:pt idx="38">
                  <c:v>8.1184486265078673E-5</c:v>
                </c:pt>
                <c:pt idx="39">
                  <c:v>6.0549993954000736E-5</c:v>
                </c:pt>
                <c:pt idx="40">
                  <c:v>4.2159483323839326E-5</c:v>
                </c:pt>
                <c:pt idx="41">
                  <c:v>2.5768923471949268E-5</c:v>
                </c:pt>
                <c:pt idx="42">
                  <c:v>1.1160821627415015E-5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Séisme caractéristique</c:v>
          </c:tx>
          <c:spPr>
            <a:ln w="28575">
              <a:noFill/>
            </a:ln>
          </c:spPr>
          <c:marker>
            <c:symbol val="x"/>
            <c:size val="8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'Dyn cm'!$C$10</c:f>
              <c:numCache>
                <c:formatCode>General</c:formatCode>
                <c:ptCount val="1"/>
                <c:pt idx="0">
                  <c:v>6.1425000000000001</c:v>
                </c:pt>
              </c:numCache>
            </c:numRef>
          </c:xVal>
          <c:yVal>
            <c:numRef>
              <c:f>'Dyn cm'!$E$16</c:f>
              <c:numCache>
                <c:formatCode>0.00E+00</c:formatCode>
                <c:ptCount val="1"/>
                <c:pt idx="0">
                  <c:v>2.1292212736677199E-4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7760"/>
        <c:axId val="752864"/>
      </c:scatterChart>
      <c:valAx>
        <c:axId val="757760"/>
        <c:scaling>
          <c:orientation val="minMax"/>
          <c:max val="9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magnitude</a:t>
                </a:r>
              </a:p>
            </c:rich>
          </c:tx>
          <c:layout>
            <c:manualLayout>
              <c:xMode val="edge"/>
              <c:yMode val="edge"/>
              <c:x val="0.48668670114460544"/>
              <c:y val="0.92181894535910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52864"/>
        <c:crossesAt val="9.9999999999999995E-8"/>
        <c:crossBetween val="midCat"/>
        <c:majorUnit val="1"/>
        <c:minorUnit val="0.1"/>
      </c:valAx>
      <c:valAx>
        <c:axId val="752864"/>
        <c:scaling>
          <c:logBase val="10"/>
          <c:orientation val="minMax"/>
          <c:min val="9.9999999999999995E-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Taux annuel cumulé (/an)</a:t>
                </a:r>
              </a:p>
            </c:rich>
          </c:tx>
          <c:layout>
            <c:manualLayout>
              <c:xMode val="edge"/>
              <c:yMode val="edge"/>
              <c:x val="7.3964497041420114E-3"/>
              <c:y val="0.27454564543068477"/>
            </c:manualLayout>
          </c:layout>
          <c:overlay val="0"/>
          <c:spPr>
            <a:noFill/>
            <a:ln w="25400">
              <a:noFill/>
            </a:ln>
          </c:spPr>
        </c:title>
        <c:numFmt formatCode="0E+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7577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763360201276616"/>
          <c:y val="5.2727272727272727E-2"/>
          <c:w val="0.35059202658839239"/>
          <c:h val="0.1090910999761393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Figures_10000_yr!$B$21:$B$31</c:f>
              <c:numCache>
                <c:formatCode>0.00E+00</c:formatCode>
                <c:ptCount val="11"/>
                <c:pt idx="0">
                  <c:v>0.19800000000000001</c:v>
                </c:pt>
                <c:pt idx="1">
                  <c:v>0.23</c:v>
                </c:pt>
                <c:pt idx="2">
                  <c:v>0.29899999999999999</c:v>
                </c:pt>
                <c:pt idx="3">
                  <c:v>0.49299999999999999</c:v>
                </c:pt>
                <c:pt idx="4">
                  <c:v>0.46200000000000002</c:v>
                </c:pt>
                <c:pt idx="5">
                  <c:v>0.317</c:v>
                </c:pt>
                <c:pt idx="6">
                  <c:v>0.247</c:v>
                </c:pt>
                <c:pt idx="7">
                  <c:v>0.17799999999999999</c:v>
                </c:pt>
                <c:pt idx="8">
                  <c:v>7.8600000000000003E-2</c:v>
                </c:pt>
                <c:pt idx="9">
                  <c:v>3.2000000000000001E-2</c:v>
                </c:pt>
                <c:pt idx="10">
                  <c:v>1.6299999999999999E-2</c:v>
                </c:pt>
              </c:numCache>
            </c:numRef>
          </c:yVal>
          <c:smooth val="0"/>
        </c:ser>
        <c:ser>
          <c:idx val="3"/>
          <c:order val="1"/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Figures_10000_yr!$D$21:$D$31</c:f>
              <c:numCache>
                <c:formatCode>0.00E+00</c:formatCode>
                <c:ptCount val="11"/>
                <c:pt idx="0">
                  <c:v>0.21</c:v>
                </c:pt>
                <c:pt idx="1">
                  <c:v>0.24399999999999999</c:v>
                </c:pt>
                <c:pt idx="2">
                  <c:v>0.315</c:v>
                </c:pt>
                <c:pt idx="3">
                  <c:v>0.51500000000000001</c:v>
                </c:pt>
                <c:pt idx="4">
                  <c:v>0.496</c:v>
                </c:pt>
                <c:pt idx="5">
                  <c:v>0.34399999999999997</c:v>
                </c:pt>
                <c:pt idx="6">
                  <c:v>0.26800000000000002</c:v>
                </c:pt>
                <c:pt idx="7">
                  <c:v>0.19400000000000001</c:v>
                </c:pt>
                <c:pt idx="8">
                  <c:v>8.6800000000000002E-2</c:v>
                </c:pt>
                <c:pt idx="9">
                  <c:v>3.5999999999999997E-2</c:v>
                </c:pt>
                <c:pt idx="10">
                  <c:v>1.8499999999999999E-2</c:v>
                </c:pt>
              </c:numCache>
            </c:numRef>
          </c:yVal>
          <c:smooth val="0"/>
        </c:ser>
        <c:ser>
          <c:idx val="4"/>
          <c:order val="2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Figures_10000_yr!$B$60:$B$70</c:f>
              <c:numCache>
                <c:formatCode>0.00E+00</c:formatCode>
                <c:ptCount val="11"/>
                <c:pt idx="0">
                  <c:v>0.27600000000000002</c:v>
                </c:pt>
                <c:pt idx="1">
                  <c:v>0.32900000000000001</c:v>
                </c:pt>
                <c:pt idx="2">
                  <c:v>0.38900000000000001</c:v>
                </c:pt>
                <c:pt idx="3">
                  <c:v>0.72799999999999998</c:v>
                </c:pt>
                <c:pt idx="4">
                  <c:v>0.58299999999999996</c:v>
                </c:pt>
                <c:pt idx="5">
                  <c:v>0.40200000000000002</c:v>
                </c:pt>
                <c:pt idx="6">
                  <c:v>0.31900000000000001</c:v>
                </c:pt>
                <c:pt idx="7">
                  <c:v>0.251</c:v>
                </c:pt>
                <c:pt idx="8">
                  <c:v>0.12</c:v>
                </c:pt>
                <c:pt idx="9">
                  <c:v>4.7699999999999999E-2</c:v>
                </c:pt>
                <c:pt idx="10">
                  <c:v>2.5399999999999999E-2</c:v>
                </c:pt>
              </c:numCache>
            </c:numRef>
          </c:yVal>
          <c:smooth val="0"/>
        </c:ser>
        <c:ser>
          <c:idx val="5"/>
          <c:order val="3"/>
          <c:spPr>
            <a:ln w="1905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Figures_10000_yr!$D$60:$D$70</c:f>
              <c:numCache>
                <c:formatCode>0.00E+00</c:formatCode>
                <c:ptCount val="11"/>
                <c:pt idx="0">
                  <c:v>0.29199999999999998</c:v>
                </c:pt>
                <c:pt idx="1">
                  <c:v>0.34699999999999998</c:v>
                </c:pt>
                <c:pt idx="2">
                  <c:v>0.40899999999999997</c:v>
                </c:pt>
                <c:pt idx="3">
                  <c:v>0.76200000000000001</c:v>
                </c:pt>
                <c:pt idx="4">
                  <c:v>0.61599999999999999</c:v>
                </c:pt>
                <c:pt idx="5">
                  <c:v>0.42799999999999999</c:v>
                </c:pt>
                <c:pt idx="6">
                  <c:v>0.34200000000000003</c:v>
                </c:pt>
                <c:pt idx="7">
                  <c:v>0.26900000000000002</c:v>
                </c:pt>
                <c:pt idx="8">
                  <c:v>0.13100000000000001</c:v>
                </c:pt>
                <c:pt idx="9">
                  <c:v>5.3400000000000003E-2</c:v>
                </c:pt>
                <c:pt idx="10">
                  <c:v>2.86E-2</c:v>
                </c:pt>
              </c:numCache>
            </c:numRef>
          </c:yVal>
          <c:smooth val="0"/>
        </c:ser>
        <c:ser>
          <c:idx val="6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Figures_10000_yr!$B$47:$B$57</c:f>
              <c:numCache>
                <c:formatCode>0.00E+00</c:formatCode>
                <c:ptCount val="11"/>
                <c:pt idx="0">
                  <c:v>0.317</c:v>
                </c:pt>
                <c:pt idx="1">
                  <c:v>0.44</c:v>
                </c:pt>
                <c:pt idx="2">
                  <c:v>0.58299999999999996</c:v>
                </c:pt>
                <c:pt idx="3">
                  <c:v>0.747</c:v>
                </c:pt>
                <c:pt idx="4">
                  <c:v>0.57399999999999995</c:v>
                </c:pt>
                <c:pt idx="5">
                  <c:v>0.39900000000000002</c:v>
                </c:pt>
                <c:pt idx="6">
                  <c:v>0.28199999999999997</c:v>
                </c:pt>
                <c:pt idx="7">
                  <c:v>0.22</c:v>
                </c:pt>
                <c:pt idx="8">
                  <c:v>0.109</c:v>
                </c:pt>
                <c:pt idx="9">
                  <c:v>4.9700000000000001E-2</c:v>
                </c:pt>
                <c:pt idx="10">
                  <c:v>2.53E-2</c:v>
                </c:pt>
              </c:numCache>
            </c:numRef>
          </c:yVal>
          <c:smooth val="0"/>
        </c:ser>
        <c:ser>
          <c:idx val="7"/>
          <c:order val="5"/>
          <c:spPr>
            <a:ln w="1905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Figures_10000_yr!$D$47:$D$57</c:f>
              <c:numCache>
                <c:formatCode>0.00E+00</c:formatCode>
                <c:ptCount val="11"/>
                <c:pt idx="0">
                  <c:v>0.33700000000000002</c:v>
                </c:pt>
                <c:pt idx="1">
                  <c:v>0.46400000000000002</c:v>
                </c:pt>
                <c:pt idx="2">
                  <c:v>0.61299999999999999</c:v>
                </c:pt>
                <c:pt idx="3">
                  <c:v>0.78</c:v>
                </c:pt>
                <c:pt idx="4">
                  <c:v>0.60899999999999999</c:v>
                </c:pt>
                <c:pt idx="5">
                  <c:v>0.42799999999999999</c:v>
                </c:pt>
                <c:pt idx="6">
                  <c:v>0.30499999999999999</c:v>
                </c:pt>
                <c:pt idx="7">
                  <c:v>0.23899999999999999</c:v>
                </c:pt>
                <c:pt idx="8">
                  <c:v>0.121</c:v>
                </c:pt>
                <c:pt idx="9">
                  <c:v>5.6300000000000003E-2</c:v>
                </c:pt>
                <c:pt idx="10">
                  <c:v>2.9000000000000001E-2</c:v>
                </c:pt>
              </c:numCache>
            </c:numRef>
          </c:yVal>
          <c:smooth val="0"/>
        </c:ser>
        <c:ser>
          <c:idx val="0"/>
          <c:order val="6"/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Figures_10000_yr!$B$34:$B$44</c:f>
              <c:numCache>
                <c:formatCode>0.00E+00</c:formatCode>
                <c:ptCount val="11"/>
                <c:pt idx="0">
                  <c:v>0.25700000000000001</c:v>
                </c:pt>
                <c:pt idx="1">
                  <c:v>0.28299999999999997</c:v>
                </c:pt>
                <c:pt idx="2">
                  <c:v>0.35899999999999999</c:v>
                </c:pt>
                <c:pt idx="3">
                  <c:v>0.58199999999999996</c:v>
                </c:pt>
                <c:pt idx="4">
                  <c:v>0.66</c:v>
                </c:pt>
                <c:pt idx="5">
                  <c:v>0.51100000000000001</c:v>
                </c:pt>
                <c:pt idx="6">
                  <c:v>0.40699999999999997</c:v>
                </c:pt>
                <c:pt idx="7">
                  <c:v>0.33300000000000002</c:v>
                </c:pt>
                <c:pt idx="8">
                  <c:v>0.14799999999999999</c:v>
                </c:pt>
                <c:pt idx="9">
                  <c:v>5.62E-2</c:v>
                </c:pt>
                <c:pt idx="10">
                  <c:v>2.9399999999999999E-2</c:v>
                </c:pt>
              </c:numCache>
            </c:numRef>
          </c:yVal>
          <c:smooth val="0"/>
        </c:ser>
        <c:ser>
          <c:idx val="1"/>
          <c:order val="7"/>
          <c:spPr>
            <a:ln w="1905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Figures_10000_yr!$D$34:$D$44</c:f>
              <c:numCache>
                <c:formatCode>0.00E+00</c:formatCode>
                <c:ptCount val="11"/>
                <c:pt idx="0">
                  <c:v>0.26300000000000001</c:v>
                </c:pt>
                <c:pt idx="1">
                  <c:v>0.28999999999999998</c:v>
                </c:pt>
                <c:pt idx="2">
                  <c:v>0.36799999999999999</c:v>
                </c:pt>
                <c:pt idx="3">
                  <c:v>0.59699999999999998</c:v>
                </c:pt>
                <c:pt idx="4">
                  <c:v>0.68200000000000005</c:v>
                </c:pt>
                <c:pt idx="5">
                  <c:v>0.53100000000000003</c:v>
                </c:pt>
                <c:pt idx="6">
                  <c:v>0.42699999999999999</c:v>
                </c:pt>
                <c:pt idx="7">
                  <c:v>0.35</c:v>
                </c:pt>
                <c:pt idx="8">
                  <c:v>0.158</c:v>
                </c:pt>
                <c:pt idx="9">
                  <c:v>6.0600000000000001E-2</c:v>
                </c:pt>
                <c:pt idx="10">
                  <c:v>3.2300000000000002E-2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897632"/>
        <c:axId val="2060890560"/>
      </c:scatterChart>
      <c:valAx>
        <c:axId val="2060897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890560"/>
        <c:crossesAt val="1.0000000000000002E-2"/>
        <c:crossBetween val="midCat"/>
      </c:valAx>
      <c:valAx>
        <c:axId val="20608905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897632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Figures_10000_yr!$B$21:$B$31</c:f>
              <c:numCache>
                <c:formatCode>0.00E+00</c:formatCode>
                <c:ptCount val="11"/>
                <c:pt idx="0">
                  <c:v>0.19800000000000001</c:v>
                </c:pt>
                <c:pt idx="1">
                  <c:v>0.23</c:v>
                </c:pt>
                <c:pt idx="2">
                  <c:v>0.29899999999999999</c:v>
                </c:pt>
                <c:pt idx="3">
                  <c:v>0.49299999999999999</c:v>
                </c:pt>
                <c:pt idx="4">
                  <c:v>0.46200000000000002</c:v>
                </c:pt>
                <c:pt idx="5">
                  <c:v>0.317</c:v>
                </c:pt>
                <c:pt idx="6">
                  <c:v>0.247</c:v>
                </c:pt>
                <c:pt idx="7">
                  <c:v>0.17799999999999999</c:v>
                </c:pt>
                <c:pt idx="8">
                  <c:v>7.8600000000000003E-2</c:v>
                </c:pt>
                <c:pt idx="9">
                  <c:v>3.2000000000000001E-2</c:v>
                </c:pt>
                <c:pt idx="10">
                  <c:v>1.6299999999999999E-2</c:v>
                </c:pt>
              </c:numCache>
            </c:numRef>
          </c:yVal>
          <c:smooth val="0"/>
        </c:ser>
        <c:ser>
          <c:idx val="3"/>
          <c:order val="1"/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Figures_10000_yr!$E$21:$E$31</c:f>
              <c:numCache>
                <c:formatCode>0.00E+00</c:formatCode>
                <c:ptCount val="11"/>
                <c:pt idx="0">
                  <c:v>0.22900000000000001</c:v>
                </c:pt>
                <c:pt idx="1">
                  <c:v>0.26300000000000001</c:v>
                </c:pt>
                <c:pt idx="2">
                  <c:v>0.34399999999999997</c:v>
                </c:pt>
                <c:pt idx="3">
                  <c:v>0.55600000000000005</c:v>
                </c:pt>
                <c:pt idx="4">
                  <c:v>0.53100000000000003</c:v>
                </c:pt>
                <c:pt idx="5">
                  <c:v>0.36599999999999999</c:v>
                </c:pt>
                <c:pt idx="6">
                  <c:v>0.28799999999999998</c:v>
                </c:pt>
                <c:pt idx="7">
                  <c:v>0.20899999999999999</c:v>
                </c:pt>
                <c:pt idx="8">
                  <c:v>9.2899999999999996E-2</c:v>
                </c:pt>
                <c:pt idx="9">
                  <c:v>3.85E-2</c:v>
                </c:pt>
                <c:pt idx="10">
                  <c:v>1.9800000000000002E-2</c:v>
                </c:pt>
              </c:numCache>
            </c:numRef>
          </c:yVal>
          <c:smooth val="0"/>
        </c:ser>
        <c:ser>
          <c:idx val="4"/>
          <c:order val="2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Figures_10000_yr!$B$60:$B$70</c:f>
              <c:numCache>
                <c:formatCode>0.00E+00</c:formatCode>
                <c:ptCount val="11"/>
                <c:pt idx="0">
                  <c:v>0.27600000000000002</c:v>
                </c:pt>
                <c:pt idx="1">
                  <c:v>0.32900000000000001</c:v>
                </c:pt>
                <c:pt idx="2">
                  <c:v>0.38900000000000001</c:v>
                </c:pt>
                <c:pt idx="3">
                  <c:v>0.72799999999999998</c:v>
                </c:pt>
                <c:pt idx="4">
                  <c:v>0.58299999999999996</c:v>
                </c:pt>
                <c:pt idx="5">
                  <c:v>0.40200000000000002</c:v>
                </c:pt>
                <c:pt idx="6">
                  <c:v>0.31900000000000001</c:v>
                </c:pt>
                <c:pt idx="7">
                  <c:v>0.251</c:v>
                </c:pt>
                <c:pt idx="8">
                  <c:v>0.12</c:v>
                </c:pt>
                <c:pt idx="9">
                  <c:v>4.7699999999999999E-2</c:v>
                </c:pt>
                <c:pt idx="10">
                  <c:v>2.5399999999999999E-2</c:v>
                </c:pt>
              </c:numCache>
            </c:numRef>
          </c:yVal>
          <c:smooth val="0"/>
        </c:ser>
        <c:ser>
          <c:idx val="5"/>
          <c:order val="3"/>
          <c:spPr>
            <a:ln w="1905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Figures_10000_yr!$E$60:$E$70</c:f>
              <c:numCache>
                <c:formatCode>0.00E+00</c:formatCode>
                <c:ptCount val="11"/>
                <c:pt idx="0">
                  <c:v>0.29799999999999999</c:v>
                </c:pt>
                <c:pt idx="1">
                  <c:v>0.35299999999999998</c:v>
                </c:pt>
                <c:pt idx="2">
                  <c:v>0.41599999999999998</c:v>
                </c:pt>
                <c:pt idx="3">
                  <c:v>0.77100000000000002</c:v>
                </c:pt>
                <c:pt idx="4">
                  <c:v>0.623</c:v>
                </c:pt>
                <c:pt idx="5">
                  <c:v>0.435</c:v>
                </c:pt>
                <c:pt idx="6">
                  <c:v>0.34799999999999998</c:v>
                </c:pt>
                <c:pt idx="7">
                  <c:v>0.27500000000000002</c:v>
                </c:pt>
                <c:pt idx="8">
                  <c:v>0.13400000000000001</c:v>
                </c:pt>
                <c:pt idx="9">
                  <c:v>5.4600000000000003E-2</c:v>
                </c:pt>
                <c:pt idx="10">
                  <c:v>2.93E-2</c:v>
                </c:pt>
              </c:numCache>
            </c:numRef>
          </c:yVal>
          <c:smooth val="0"/>
        </c:ser>
        <c:ser>
          <c:idx val="6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Figures_10000_yr!$B$47:$B$57</c:f>
              <c:numCache>
                <c:formatCode>0.00E+00</c:formatCode>
                <c:ptCount val="11"/>
                <c:pt idx="0">
                  <c:v>0.317</c:v>
                </c:pt>
                <c:pt idx="1">
                  <c:v>0.44</c:v>
                </c:pt>
                <c:pt idx="2">
                  <c:v>0.58299999999999996</c:v>
                </c:pt>
                <c:pt idx="3">
                  <c:v>0.747</c:v>
                </c:pt>
                <c:pt idx="4">
                  <c:v>0.57399999999999995</c:v>
                </c:pt>
                <c:pt idx="5">
                  <c:v>0.39900000000000002</c:v>
                </c:pt>
                <c:pt idx="6">
                  <c:v>0.28199999999999997</c:v>
                </c:pt>
                <c:pt idx="7">
                  <c:v>0.22</c:v>
                </c:pt>
                <c:pt idx="8">
                  <c:v>0.109</c:v>
                </c:pt>
                <c:pt idx="9">
                  <c:v>4.9700000000000001E-2</c:v>
                </c:pt>
                <c:pt idx="10">
                  <c:v>2.53E-2</c:v>
                </c:pt>
              </c:numCache>
            </c:numRef>
          </c:yVal>
          <c:smooth val="0"/>
        </c:ser>
        <c:ser>
          <c:idx val="7"/>
          <c:order val="5"/>
          <c:spPr>
            <a:ln w="1905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Figures_10000_yr!$E$47:$E$57</c:f>
              <c:numCache>
                <c:formatCode>0.00E+00</c:formatCode>
                <c:ptCount val="11"/>
                <c:pt idx="0">
                  <c:v>0.34499999999999997</c:v>
                </c:pt>
                <c:pt idx="1">
                  <c:v>0.47799999999999998</c:v>
                </c:pt>
                <c:pt idx="2">
                  <c:v>0.63</c:v>
                </c:pt>
                <c:pt idx="3">
                  <c:v>0.8</c:v>
                </c:pt>
                <c:pt idx="4">
                  <c:v>0.621</c:v>
                </c:pt>
                <c:pt idx="5">
                  <c:v>0.436</c:v>
                </c:pt>
                <c:pt idx="6">
                  <c:v>0.31</c:v>
                </c:pt>
                <c:pt idx="7">
                  <c:v>0.24199999999999999</c:v>
                </c:pt>
                <c:pt idx="8">
                  <c:v>0.123</c:v>
                </c:pt>
                <c:pt idx="9">
                  <c:v>5.7099999999999998E-2</c:v>
                </c:pt>
                <c:pt idx="10">
                  <c:v>2.93E-2</c:v>
                </c:pt>
              </c:numCache>
            </c:numRef>
          </c:yVal>
          <c:smooth val="0"/>
        </c:ser>
        <c:ser>
          <c:idx val="0"/>
          <c:order val="6"/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Figures_10000_yr!$B$34:$B$44</c:f>
              <c:numCache>
                <c:formatCode>0.00E+00</c:formatCode>
                <c:ptCount val="11"/>
                <c:pt idx="0">
                  <c:v>0.25700000000000001</c:v>
                </c:pt>
                <c:pt idx="1">
                  <c:v>0.28299999999999997</c:v>
                </c:pt>
                <c:pt idx="2">
                  <c:v>0.35899999999999999</c:v>
                </c:pt>
                <c:pt idx="3">
                  <c:v>0.58199999999999996</c:v>
                </c:pt>
                <c:pt idx="4">
                  <c:v>0.66</c:v>
                </c:pt>
                <c:pt idx="5">
                  <c:v>0.51100000000000001</c:v>
                </c:pt>
                <c:pt idx="6">
                  <c:v>0.40699999999999997</c:v>
                </c:pt>
                <c:pt idx="7">
                  <c:v>0.33300000000000002</c:v>
                </c:pt>
                <c:pt idx="8">
                  <c:v>0.14799999999999999</c:v>
                </c:pt>
                <c:pt idx="9">
                  <c:v>5.62E-2</c:v>
                </c:pt>
                <c:pt idx="10">
                  <c:v>2.9399999999999999E-2</c:v>
                </c:pt>
              </c:numCache>
            </c:numRef>
          </c:yVal>
          <c:smooth val="0"/>
        </c:ser>
        <c:ser>
          <c:idx val="1"/>
          <c:order val="7"/>
          <c:spPr>
            <a:ln w="1905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Figures_10000_yr!$E$34:$E$44</c:f>
              <c:numCache>
                <c:formatCode>0.00E+00</c:formatCode>
                <c:ptCount val="11"/>
                <c:pt idx="0">
                  <c:v>0.28499999999999998</c:v>
                </c:pt>
                <c:pt idx="1">
                  <c:v>0.315</c:v>
                </c:pt>
                <c:pt idx="2">
                  <c:v>0.39600000000000002</c:v>
                </c:pt>
                <c:pt idx="3">
                  <c:v>0.63800000000000001</c:v>
                </c:pt>
                <c:pt idx="4">
                  <c:v>0.73</c:v>
                </c:pt>
                <c:pt idx="5">
                  <c:v>0.57499999999999996</c:v>
                </c:pt>
                <c:pt idx="6">
                  <c:v>0.46500000000000002</c:v>
                </c:pt>
                <c:pt idx="7">
                  <c:v>0.38</c:v>
                </c:pt>
                <c:pt idx="8">
                  <c:v>0.17100000000000001</c:v>
                </c:pt>
                <c:pt idx="9">
                  <c:v>6.4899999999999999E-2</c:v>
                </c:pt>
                <c:pt idx="10">
                  <c:v>3.3799999999999997E-2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903072"/>
        <c:axId val="2060896000"/>
      </c:scatterChart>
      <c:valAx>
        <c:axId val="206090307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896000"/>
        <c:crossesAt val="1.0000000000000002E-2"/>
        <c:crossBetween val="midCat"/>
      </c:valAx>
      <c:valAx>
        <c:axId val="206089600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903072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Figures_10000_yr!$B$21:$B$31</c:f>
              <c:numCache>
                <c:formatCode>0.00E+00</c:formatCode>
                <c:ptCount val="11"/>
                <c:pt idx="0">
                  <c:v>0.19800000000000001</c:v>
                </c:pt>
                <c:pt idx="1">
                  <c:v>0.23</c:v>
                </c:pt>
                <c:pt idx="2">
                  <c:v>0.29899999999999999</c:v>
                </c:pt>
                <c:pt idx="3">
                  <c:v>0.49299999999999999</c:v>
                </c:pt>
                <c:pt idx="4">
                  <c:v>0.46200000000000002</c:v>
                </c:pt>
                <c:pt idx="5">
                  <c:v>0.317</c:v>
                </c:pt>
                <c:pt idx="6">
                  <c:v>0.247</c:v>
                </c:pt>
                <c:pt idx="7">
                  <c:v>0.17799999999999999</c:v>
                </c:pt>
                <c:pt idx="8">
                  <c:v>7.8600000000000003E-2</c:v>
                </c:pt>
                <c:pt idx="9">
                  <c:v>3.2000000000000001E-2</c:v>
                </c:pt>
                <c:pt idx="10">
                  <c:v>1.6299999999999999E-2</c:v>
                </c:pt>
              </c:numCache>
            </c:numRef>
          </c:yVal>
          <c:smooth val="0"/>
        </c:ser>
        <c:ser>
          <c:idx val="3"/>
          <c:order val="1"/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Figures_10000_yr!$F$21:$F$31</c:f>
              <c:numCache>
                <c:formatCode>0.00E+00</c:formatCode>
                <c:ptCount val="11"/>
                <c:pt idx="0">
                  <c:v>0.185</c:v>
                </c:pt>
                <c:pt idx="1">
                  <c:v>0.214</c:v>
                </c:pt>
                <c:pt idx="2">
                  <c:v>0.27800000000000002</c:v>
                </c:pt>
                <c:pt idx="3">
                  <c:v>0.45800000000000002</c:v>
                </c:pt>
                <c:pt idx="4">
                  <c:v>0.42799999999999999</c:v>
                </c:pt>
                <c:pt idx="5">
                  <c:v>0.29499999999999998</c:v>
                </c:pt>
                <c:pt idx="6">
                  <c:v>0.22900000000000001</c:v>
                </c:pt>
                <c:pt idx="7">
                  <c:v>0.16600000000000001</c:v>
                </c:pt>
                <c:pt idx="8">
                  <c:v>7.2400000000000006E-2</c:v>
                </c:pt>
                <c:pt idx="9">
                  <c:v>2.9899999999999999E-2</c:v>
                </c:pt>
                <c:pt idx="10">
                  <c:v>1.52E-2</c:v>
                </c:pt>
              </c:numCache>
            </c:numRef>
          </c:yVal>
          <c:smooth val="0"/>
        </c:ser>
        <c:ser>
          <c:idx val="4"/>
          <c:order val="2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Figures_10000_yr!$B$60:$B$70</c:f>
              <c:numCache>
                <c:formatCode>0.00E+00</c:formatCode>
                <c:ptCount val="11"/>
                <c:pt idx="0">
                  <c:v>0.27600000000000002</c:v>
                </c:pt>
                <c:pt idx="1">
                  <c:v>0.32900000000000001</c:v>
                </c:pt>
                <c:pt idx="2">
                  <c:v>0.38900000000000001</c:v>
                </c:pt>
                <c:pt idx="3">
                  <c:v>0.72799999999999998</c:v>
                </c:pt>
                <c:pt idx="4">
                  <c:v>0.58299999999999996</c:v>
                </c:pt>
                <c:pt idx="5">
                  <c:v>0.40200000000000002</c:v>
                </c:pt>
                <c:pt idx="6">
                  <c:v>0.31900000000000001</c:v>
                </c:pt>
                <c:pt idx="7">
                  <c:v>0.251</c:v>
                </c:pt>
                <c:pt idx="8">
                  <c:v>0.12</c:v>
                </c:pt>
                <c:pt idx="9">
                  <c:v>4.7699999999999999E-2</c:v>
                </c:pt>
                <c:pt idx="10">
                  <c:v>2.5399999999999999E-2</c:v>
                </c:pt>
              </c:numCache>
            </c:numRef>
          </c:yVal>
          <c:smooth val="0"/>
        </c:ser>
        <c:ser>
          <c:idx val="5"/>
          <c:order val="3"/>
          <c:spPr>
            <a:ln w="1905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Figures_10000_yr!$F$60:$F$70</c:f>
              <c:numCache>
                <c:formatCode>0.00E+00</c:formatCode>
                <c:ptCount val="11"/>
                <c:pt idx="0">
                  <c:v>0.25700000000000001</c:v>
                </c:pt>
                <c:pt idx="1">
                  <c:v>0.30599999999999999</c:v>
                </c:pt>
                <c:pt idx="2">
                  <c:v>0.36499999999999999</c:v>
                </c:pt>
                <c:pt idx="3">
                  <c:v>0.69399999999999995</c:v>
                </c:pt>
                <c:pt idx="4">
                  <c:v>0.55200000000000005</c:v>
                </c:pt>
                <c:pt idx="5">
                  <c:v>0.377</c:v>
                </c:pt>
                <c:pt idx="6">
                  <c:v>0.29699999999999999</c:v>
                </c:pt>
                <c:pt idx="7">
                  <c:v>0.23200000000000001</c:v>
                </c:pt>
                <c:pt idx="8">
                  <c:v>0.11</c:v>
                </c:pt>
                <c:pt idx="9">
                  <c:v>4.3999999999999997E-2</c:v>
                </c:pt>
                <c:pt idx="10">
                  <c:v>2.3400000000000001E-2</c:v>
                </c:pt>
              </c:numCache>
            </c:numRef>
          </c:yVal>
          <c:smooth val="0"/>
        </c:ser>
        <c:ser>
          <c:idx val="6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Figures_10000_yr!$B$47:$B$57</c:f>
              <c:numCache>
                <c:formatCode>0.00E+00</c:formatCode>
                <c:ptCount val="11"/>
                <c:pt idx="0">
                  <c:v>0.317</c:v>
                </c:pt>
                <c:pt idx="1">
                  <c:v>0.44</c:v>
                </c:pt>
                <c:pt idx="2">
                  <c:v>0.58299999999999996</c:v>
                </c:pt>
                <c:pt idx="3">
                  <c:v>0.747</c:v>
                </c:pt>
                <c:pt idx="4">
                  <c:v>0.57399999999999995</c:v>
                </c:pt>
                <c:pt idx="5">
                  <c:v>0.39900000000000002</c:v>
                </c:pt>
                <c:pt idx="6">
                  <c:v>0.28199999999999997</c:v>
                </c:pt>
                <c:pt idx="7">
                  <c:v>0.22</c:v>
                </c:pt>
                <c:pt idx="8">
                  <c:v>0.109</c:v>
                </c:pt>
                <c:pt idx="9">
                  <c:v>4.9700000000000001E-2</c:v>
                </c:pt>
                <c:pt idx="10">
                  <c:v>2.53E-2</c:v>
                </c:pt>
              </c:numCache>
            </c:numRef>
          </c:yVal>
          <c:smooth val="0"/>
        </c:ser>
        <c:ser>
          <c:idx val="7"/>
          <c:order val="5"/>
          <c:spPr>
            <a:ln w="1905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Figures_10000_yr!$F$47:$F$57</c:f>
              <c:numCache>
                <c:formatCode>0.00E+00</c:formatCode>
                <c:ptCount val="11"/>
                <c:pt idx="0">
                  <c:v>0.30399999999999999</c:v>
                </c:pt>
                <c:pt idx="1">
                  <c:v>0.42</c:v>
                </c:pt>
                <c:pt idx="2">
                  <c:v>0.55600000000000005</c:v>
                </c:pt>
                <c:pt idx="3">
                  <c:v>0.71499999999999997</c:v>
                </c:pt>
                <c:pt idx="4">
                  <c:v>0.55600000000000005</c:v>
                </c:pt>
                <c:pt idx="5">
                  <c:v>0.38700000000000001</c:v>
                </c:pt>
                <c:pt idx="6">
                  <c:v>0.27500000000000002</c:v>
                </c:pt>
                <c:pt idx="7">
                  <c:v>0.215</c:v>
                </c:pt>
                <c:pt idx="8">
                  <c:v>0.108</c:v>
                </c:pt>
                <c:pt idx="9">
                  <c:v>4.9099999999999998E-2</c:v>
                </c:pt>
                <c:pt idx="10">
                  <c:v>2.52E-2</c:v>
                </c:pt>
              </c:numCache>
            </c:numRef>
          </c:yVal>
          <c:smooth val="0"/>
        </c:ser>
        <c:ser>
          <c:idx val="0"/>
          <c:order val="6"/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Figures_10000_yr!$B$34:$B$44</c:f>
              <c:numCache>
                <c:formatCode>0.00E+00</c:formatCode>
                <c:ptCount val="11"/>
                <c:pt idx="0">
                  <c:v>0.25700000000000001</c:v>
                </c:pt>
                <c:pt idx="1">
                  <c:v>0.28299999999999997</c:v>
                </c:pt>
                <c:pt idx="2">
                  <c:v>0.35899999999999999</c:v>
                </c:pt>
                <c:pt idx="3">
                  <c:v>0.58199999999999996</c:v>
                </c:pt>
                <c:pt idx="4">
                  <c:v>0.66</c:v>
                </c:pt>
                <c:pt idx="5">
                  <c:v>0.51100000000000001</c:v>
                </c:pt>
                <c:pt idx="6">
                  <c:v>0.40699999999999997</c:v>
                </c:pt>
                <c:pt idx="7">
                  <c:v>0.33300000000000002</c:v>
                </c:pt>
                <c:pt idx="8">
                  <c:v>0.14799999999999999</c:v>
                </c:pt>
                <c:pt idx="9">
                  <c:v>5.62E-2</c:v>
                </c:pt>
                <c:pt idx="10">
                  <c:v>2.9399999999999999E-2</c:v>
                </c:pt>
              </c:numCache>
            </c:numRef>
          </c:yVal>
          <c:smooth val="0"/>
        </c:ser>
        <c:ser>
          <c:idx val="1"/>
          <c:order val="7"/>
          <c:spPr>
            <a:ln w="1905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Figures_10000_yr!$F$34:$F$44</c:f>
              <c:numCache>
                <c:formatCode>0.00E+00</c:formatCode>
                <c:ptCount val="11"/>
                <c:pt idx="0">
                  <c:v>0.23200000000000001</c:v>
                </c:pt>
                <c:pt idx="1">
                  <c:v>0.255</c:v>
                </c:pt>
                <c:pt idx="2">
                  <c:v>0.32500000000000001</c:v>
                </c:pt>
                <c:pt idx="3">
                  <c:v>0.53400000000000003</c:v>
                </c:pt>
                <c:pt idx="4">
                  <c:v>0.6</c:v>
                </c:pt>
                <c:pt idx="5">
                  <c:v>0.46100000000000002</c:v>
                </c:pt>
                <c:pt idx="6">
                  <c:v>0.36499999999999999</c:v>
                </c:pt>
                <c:pt idx="7">
                  <c:v>0.29699999999999999</c:v>
                </c:pt>
                <c:pt idx="8">
                  <c:v>0.13300000000000001</c:v>
                </c:pt>
                <c:pt idx="9">
                  <c:v>5.0599999999999999E-2</c:v>
                </c:pt>
                <c:pt idx="10">
                  <c:v>2.6599999999999999E-2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897088"/>
        <c:axId val="2060899808"/>
      </c:scatterChart>
      <c:valAx>
        <c:axId val="206089708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899808"/>
        <c:crossesAt val="1.0000000000000002E-2"/>
        <c:crossBetween val="midCat"/>
      </c:valAx>
      <c:valAx>
        <c:axId val="206089980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897088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Figures_10000_yr!$B$21:$B$31</c:f>
              <c:numCache>
                <c:formatCode>0.00E+00</c:formatCode>
                <c:ptCount val="11"/>
                <c:pt idx="0">
                  <c:v>0.19800000000000001</c:v>
                </c:pt>
                <c:pt idx="1">
                  <c:v>0.23</c:v>
                </c:pt>
                <c:pt idx="2">
                  <c:v>0.29899999999999999</c:v>
                </c:pt>
                <c:pt idx="3">
                  <c:v>0.49299999999999999</c:v>
                </c:pt>
                <c:pt idx="4">
                  <c:v>0.46200000000000002</c:v>
                </c:pt>
                <c:pt idx="5">
                  <c:v>0.317</c:v>
                </c:pt>
                <c:pt idx="6">
                  <c:v>0.247</c:v>
                </c:pt>
                <c:pt idx="7">
                  <c:v>0.17799999999999999</c:v>
                </c:pt>
                <c:pt idx="8">
                  <c:v>7.8600000000000003E-2</c:v>
                </c:pt>
                <c:pt idx="9">
                  <c:v>3.2000000000000001E-2</c:v>
                </c:pt>
                <c:pt idx="10">
                  <c:v>1.6299999999999999E-2</c:v>
                </c:pt>
              </c:numCache>
            </c:numRef>
          </c:yVal>
          <c:smooth val="0"/>
        </c:ser>
        <c:ser>
          <c:idx val="3"/>
          <c:order val="1"/>
          <c:spPr>
            <a:ln w="19050" cap="rnd">
              <a:solidFill>
                <a:srgbClr val="7030A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Figures_10000_yr!$G$21:$G$31</c:f>
              <c:numCache>
                <c:formatCode>0.00E+00</c:formatCode>
                <c:ptCount val="11"/>
                <c:pt idx="0">
                  <c:v>0.249</c:v>
                </c:pt>
                <c:pt idx="1">
                  <c:v>0.28399999999999997</c:v>
                </c:pt>
                <c:pt idx="2">
                  <c:v>0.36599999999999999</c:v>
                </c:pt>
                <c:pt idx="3">
                  <c:v>0.59599999999999997</c:v>
                </c:pt>
                <c:pt idx="4">
                  <c:v>0.59899999999999998</c:v>
                </c:pt>
                <c:pt idx="5">
                  <c:v>0.42399999999999999</c:v>
                </c:pt>
                <c:pt idx="6">
                  <c:v>0.33600000000000002</c:v>
                </c:pt>
                <c:pt idx="7">
                  <c:v>0.245</c:v>
                </c:pt>
                <c:pt idx="8">
                  <c:v>0.112</c:v>
                </c:pt>
                <c:pt idx="9">
                  <c:v>4.8500000000000001E-2</c:v>
                </c:pt>
                <c:pt idx="10">
                  <c:v>2.5499999999999998E-2</c:v>
                </c:pt>
              </c:numCache>
            </c:numRef>
          </c:yVal>
          <c:smooth val="0"/>
        </c:ser>
        <c:ser>
          <c:idx val="4"/>
          <c:order val="2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Figures_10000_yr!$B$60:$B$70</c:f>
              <c:numCache>
                <c:formatCode>0.00E+00</c:formatCode>
                <c:ptCount val="11"/>
                <c:pt idx="0">
                  <c:v>0.27600000000000002</c:v>
                </c:pt>
                <c:pt idx="1">
                  <c:v>0.32900000000000001</c:v>
                </c:pt>
                <c:pt idx="2">
                  <c:v>0.38900000000000001</c:v>
                </c:pt>
                <c:pt idx="3">
                  <c:v>0.72799999999999998</c:v>
                </c:pt>
                <c:pt idx="4">
                  <c:v>0.58299999999999996</c:v>
                </c:pt>
                <c:pt idx="5">
                  <c:v>0.40200000000000002</c:v>
                </c:pt>
                <c:pt idx="6">
                  <c:v>0.31900000000000001</c:v>
                </c:pt>
                <c:pt idx="7">
                  <c:v>0.251</c:v>
                </c:pt>
                <c:pt idx="8">
                  <c:v>0.12</c:v>
                </c:pt>
                <c:pt idx="9">
                  <c:v>4.7699999999999999E-2</c:v>
                </c:pt>
                <c:pt idx="10">
                  <c:v>2.5399999999999999E-2</c:v>
                </c:pt>
              </c:numCache>
            </c:numRef>
          </c:yVal>
          <c:smooth val="0"/>
        </c:ser>
        <c:ser>
          <c:idx val="5"/>
          <c:order val="3"/>
          <c:spPr>
            <a:ln w="19050" cap="rnd">
              <a:solidFill>
                <a:schemeClr val="accent6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Figures_10000_yr!$G$60:$G$70</c:f>
              <c:numCache>
                <c:formatCode>0.00E+00</c:formatCode>
                <c:ptCount val="11"/>
                <c:pt idx="0">
                  <c:v>0.40799999999999997</c:v>
                </c:pt>
                <c:pt idx="1">
                  <c:v>0.48299999999999998</c:v>
                </c:pt>
                <c:pt idx="2">
                  <c:v>0.56499999999999995</c:v>
                </c:pt>
                <c:pt idx="3">
                  <c:v>1.04</c:v>
                </c:pt>
                <c:pt idx="4">
                  <c:v>0.85</c:v>
                </c:pt>
                <c:pt idx="5">
                  <c:v>0.60299999999999998</c:v>
                </c:pt>
                <c:pt idx="6">
                  <c:v>0.49199999999999999</c:v>
                </c:pt>
                <c:pt idx="7">
                  <c:v>0.39400000000000002</c:v>
                </c:pt>
                <c:pt idx="8">
                  <c:v>0.20100000000000001</c:v>
                </c:pt>
                <c:pt idx="9">
                  <c:v>8.5199999999999998E-2</c:v>
                </c:pt>
                <c:pt idx="10">
                  <c:v>4.5400000000000003E-2</c:v>
                </c:pt>
              </c:numCache>
            </c:numRef>
          </c:yVal>
          <c:smooth val="0"/>
        </c:ser>
        <c:ser>
          <c:idx val="6"/>
          <c:order val="4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Figures_10000_yr!$B$47:$B$57</c:f>
              <c:numCache>
                <c:formatCode>0.00E+00</c:formatCode>
                <c:ptCount val="11"/>
                <c:pt idx="0">
                  <c:v>0.317</c:v>
                </c:pt>
                <c:pt idx="1">
                  <c:v>0.44</c:v>
                </c:pt>
                <c:pt idx="2">
                  <c:v>0.58299999999999996</c:v>
                </c:pt>
                <c:pt idx="3">
                  <c:v>0.747</c:v>
                </c:pt>
                <c:pt idx="4">
                  <c:v>0.57399999999999995</c:v>
                </c:pt>
                <c:pt idx="5">
                  <c:v>0.39900000000000002</c:v>
                </c:pt>
                <c:pt idx="6">
                  <c:v>0.28199999999999997</c:v>
                </c:pt>
                <c:pt idx="7">
                  <c:v>0.22</c:v>
                </c:pt>
                <c:pt idx="8">
                  <c:v>0.109</c:v>
                </c:pt>
                <c:pt idx="9">
                  <c:v>4.9700000000000001E-2</c:v>
                </c:pt>
                <c:pt idx="10">
                  <c:v>2.53E-2</c:v>
                </c:pt>
              </c:numCache>
            </c:numRef>
          </c:yVal>
          <c:smooth val="0"/>
        </c:ser>
        <c:ser>
          <c:idx val="7"/>
          <c:order val="5"/>
          <c:spPr>
            <a:ln w="1905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Figures_10000_yr!$G$47:$G$57</c:f>
              <c:numCache>
                <c:formatCode>0.00E+00</c:formatCode>
                <c:ptCount val="11"/>
                <c:pt idx="0">
                  <c:v>0.48899999999999999</c:v>
                </c:pt>
                <c:pt idx="1">
                  <c:v>0.67200000000000004</c:v>
                </c:pt>
                <c:pt idx="2">
                  <c:v>0.88300000000000001</c:v>
                </c:pt>
                <c:pt idx="3">
                  <c:v>1.1000000000000001</c:v>
                </c:pt>
                <c:pt idx="4">
                  <c:v>0.88100000000000001</c:v>
                </c:pt>
                <c:pt idx="5">
                  <c:v>0.63200000000000001</c:v>
                </c:pt>
                <c:pt idx="6">
                  <c:v>0.45700000000000002</c:v>
                </c:pt>
                <c:pt idx="7">
                  <c:v>0.35899999999999999</c:v>
                </c:pt>
                <c:pt idx="8">
                  <c:v>0.188</c:v>
                </c:pt>
                <c:pt idx="9">
                  <c:v>8.8700000000000001E-2</c:v>
                </c:pt>
                <c:pt idx="10">
                  <c:v>4.4900000000000002E-2</c:v>
                </c:pt>
              </c:numCache>
            </c:numRef>
          </c:yVal>
          <c:smooth val="0"/>
        </c:ser>
        <c:ser>
          <c:idx val="0"/>
          <c:order val="6"/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Figures_10000_yr!$B$34:$B$44</c:f>
              <c:numCache>
                <c:formatCode>0.00E+00</c:formatCode>
                <c:ptCount val="11"/>
                <c:pt idx="0">
                  <c:v>0.25700000000000001</c:v>
                </c:pt>
                <c:pt idx="1">
                  <c:v>0.28299999999999997</c:v>
                </c:pt>
                <c:pt idx="2">
                  <c:v>0.35899999999999999</c:v>
                </c:pt>
                <c:pt idx="3">
                  <c:v>0.58199999999999996</c:v>
                </c:pt>
                <c:pt idx="4">
                  <c:v>0.66</c:v>
                </c:pt>
                <c:pt idx="5">
                  <c:v>0.51100000000000001</c:v>
                </c:pt>
                <c:pt idx="6">
                  <c:v>0.40699999999999997</c:v>
                </c:pt>
                <c:pt idx="7">
                  <c:v>0.33300000000000002</c:v>
                </c:pt>
                <c:pt idx="8">
                  <c:v>0.14799999999999999</c:v>
                </c:pt>
                <c:pt idx="9">
                  <c:v>5.62E-2</c:v>
                </c:pt>
                <c:pt idx="10">
                  <c:v>2.9399999999999999E-2</c:v>
                </c:pt>
              </c:numCache>
            </c:numRef>
          </c:yVal>
          <c:smooth val="0"/>
        </c:ser>
        <c:ser>
          <c:idx val="1"/>
          <c:order val="7"/>
          <c:spPr>
            <a:ln w="1905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Figures_10000_yr!$A$21:$A$31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Figures_10000_yr!$G$34:$G$44</c:f>
              <c:numCache>
                <c:formatCode>0.00E+00</c:formatCode>
                <c:ptCount val="11"/>
                <c:pt idx="0">
                  <c:v>0.34899999999999998</c:v>
                </c:pt>
                <c:pt idx="1">
                  <c:v>0.38200000000000001</c:v>
                </c:pt>
                <c:pt idx="2">
                  <c:v>0.48599999999999999</c:v>
                </c:pt>
                <c:pt idx="3">
                  <c:v>0.76900000000000002</c:v>
                </c:pt>
                <c:pt idx="4">
                  <c:v>0.89700000000000002</c:v>
                </c:pt>
                <c:pt idx="5">
                  <c:v>0.73299999999999998</c:v>
                </c:pt>
                <c:pt idx="6">
                  <c:v>0.6</c:v>
                </c:pt>
                <c:pt idx="7">
                  <c:v>0.499</c:v>
                </c:pt>
                <c:pt idx="8">
                  <c:v>0.22800000000000001</c:v>
                </c:pt>
                <c:pt idx="9">
                  <c:v>8.9700000000000002E-2</c:v>
                </c:pt>
                <c:pt idx="10">
                  <c:v>4.9299999999999997E-2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892192"/>
        <c:axId val="2060891104"/>
      </c:scatterChart>
      <c:valAx>
        <c:axId val="206089219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891104"/>
        <c:crossesAt val="1.0000000000000002E-2"/>
        <c:crossBetween val="midCat"/>
      </c:valAx>
      <c:valAx>
        <c:axId val="2060891104"/>
        <c:scaling>
          <c:logBase val="10"/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892192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Figures_10000_yr!$AC$8:$AC$18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Figures_10000_yr!$BJ$8:$BJ$18</c:f>
              <c:numCache>
                <c:formatCode>0.00E+00</c:formatCode>
                <c:ptCount val="11"/>
                <c:pt idx="0">
                  <c:v>0.24800000000000003</c:v>
                </c:pt>
                <c:pt idx="1">
                  <c:v>0.28261250000000004</c:v>
                </c:pt>
                <c:pt idx="2">
                  <c:v>0.36200000000000004</c:v>
                </c:pt>
                <c:pt idx="3">
                  <c:v>0.58449999999999991</c:v>
                </c:pt>
                <c:pt idx="4">
                  <c:v>0.59248749999999994</c:v>
                </c:pt>
                <c:pt idx="5">
                  <c:v>0.41933750000000009</c:v>
                </c:pt>
                <c:pt idx="6">
                  <c:v>0.33747500000000002</c:v>
                </c:pt>
                <c:pt idx="7">
                  <c:v>0.24628750000000005</c:v>
                </c:pt>
                <c:pt idx="8">
                  <c:v>0.11231749999999997</c:v>
                </c:pt>
                <c:pt idx="9">
                  <c:v>4.8993749999999989E-2</c:v>
                </c:pt>
                <c:pt idx="10">
                  <c:v>2.5983750000000003E-2</c:v>
                </c:pt>
              </c:numCache>
            </c:numRef>
          </c:yVal>
          <c:smooth val="0"/>
        </c:ser>
        <c:ser>
          <c:idx val="4"/>
          <c:order val="1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Figures_10000_yr!$AC$47:$AC$57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Figures_10000_yr!$BJ$47:$BJ$57</c:f>
              <c:numCache>
                <c:formatCode>0.00E+00</c:formatCode>
                <c:ptCount val="11"/>
                <c:pt idx="0">
                  <c:v>0.35123750000000004</c:v>
                </c:pt>
                <c:pt idx="1">
                  <c:v>0.41357500000000003</c:v>
                </c:pt>
                <c:pt idx="2">
                  <c:v>0.48550000000000015</c:v>
                </c:pt>
                <c:pt idx="3">
                  <c:v>0.89195000000000013</c:v>
                </c:pt>
                <c:pt idx="4">
                  <c:v>0.7362375000000001</c:v>
                </c:pt>
                <c:pt idx="5">
                  <c:v>0.526675</c:v>
                </c:pt>
                <c:pt idx="6">
                  <c:v>0.42831249999999987</c:v>
                </c:pt>
                <c:pt idx="7">
                  <c:v>0.34591250000000012</c:v>
                </c:pt>
                <c:pt idx="8">
                  <c:v>0.18178750000000002</c:v>
                </c:pt>
                <c:pt idx="9">
                  <c:v>7.9601249999999998E-2</c:v>
                </c:pt>
                <c:pt idx="10">
                  <c:v>4.333250000000001E-2</c:v>
                </c:pt>
              </c:numCache>
            </c:numRef>
          </c:yVal>
          <c:smooth val="0"/>
        </c:ser>
        <c:ser>
          <c:idx val="6"/>
          <c:order val="2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Figures_10000_yr!$AC$34:$AC$44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Figures_10000_yr!$BJ$34:$BJ$44</c:f>
              <c:numCache>
                <c:formatCode>0.00E+00</c:formatCode>
                <c:ptCount val="11"/>
                <c:pt idx="0">
                  <c:v>0.42845</c:v>
                </c:pt>
                <c:pt idx="1">
                  <c:v>0.58360000000000001</c:v>
                </c:pt>
                <c:pt idx="2">
                  <c:v>0.76395000000000024</c:v>
                </c:pt>
                <c:pt idx="3">
                  <c:v>0.95042500000000019</c:v>
                </c:pt>
                <c:pt idx="4">
                  <c:v>0.77502499999999985</c:v>
                </c:pt>
                <c:pt idx="5">
                  <c:v>0.56672499999999981</c:v>
                </c:pt>
                <c:pt idx="6">
                  <c:v>0.41473749999999998</c:v>
                </c:pt>
                <c:pt idx="7">
                  <c:v>0.32885000000000003</c:v>
                </c:pt>
                <c:pt idx="8">
                  <c:v>0.17924999999999999</c:v>
                </c:pt>
                <c:pt idx="9">
                  <c:v>8.8911250000000039E-2</c:v>
                </c:pt>
                <c:pt idx="10">
                  <c:v>4.6946250000000023E-2</c:v>
                </c:pt>
              </c:numCache>
            </c:numRef>
          </c:yVal>
          <c:smooth val="0"/>
        </c:ser>
        <c:ser>
          <c:idx val="0"/>
          <c:order val="3"/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Figures_10000_yr!$AC$21:$AC$31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Figures_10000_yr!$BJ$21:$BJ$31</c:f>
              <c:numCache>
                <c:formatCode>0.00E+00</c:formatCode>
                <c:ptCount val="11"/>
                <c:pt idx="0">
                  <c:v>0.30643750000000003</c:v>
                </c:pt>
                <c:pt idx="1">
                  <c:v>0.33737500000000004</c:v>
                </c:pt>
                <c:pt idx="2">
                  <c:v>0.42390000000000005</c:v>
                </c:pt>
                <c:pt idx="3">
                  <c:v>0.6810250000000001</c:v>
                </c:pt>
                <c:pt idx="4">
                  <c:v>0.79189999999999994</c:v>
                </c:pt>
                <c:pt idx="5">
                  <c:v>0.64308750000000003</c:v>
                </c:pt>
                <c:pt idx="6">
                  <c:v>0.52707499999999996</c:v>
                </c:pt>
                <c:pt idx="7">
                  <c:v>0.4382875</c:v>
                </c:pt>
                <c:pt idx="8">
                  <c:v>0.2054500000000001</c:v>
                </c:pt>
                <c:pt idx="9">
                  <c:v>8.2198749999999987E-2</c:v>
                </c:pt>
                <c:pt idx="10">
                  <c:v>4.5166249999999991E-2</c:v>
                </c:pt>
              </c:numCache>
            </c:numRef>
          </c:yVal>
          <c:smooth val="0"/>
        </c:ser>
        <c:ser>
          <c:idx val="1"/>
          <c:order val="4"/>
          <c:spPr>
            <a:ln w="19050" cap="rnd">
              <a:solidFill>
                <a:sysClr val="windowText" lastClr="0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Figures_10000_yr!$AC$21:$AC$31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Figures_10000_yr!$B$34:$B$44</c:f>
              <c:numCache>
                <c:formatCode>0.00E+00</c:formatCode>
                <c:ptCount val="11"/>
                <c:pt idx="0">
                  <c:v>0.25700000000000001</c:v>
                </c:pt>
                <c:pt idx="1">
                  <c:v>0.28299999999999997</c:v>
                </c:pt>
                <c:pt idx="2">
                  <c:v>0.35899999999999999</c:v>
                </c:pt>
                <c:pt idx="3">
                  <c:v>0.58199999999999996</c:v>
                </c:pt>
                <c:pt idx="4">
                  <c:v>0.66</c:v>
                </c:pt>
                <c:pt idx="5">
                  <c:v>0.51100000000000001</c:v>
                </c:pt>
                <c:pt idx="6">
                  <c:v>0.40699999999999997</c:v>
                </c:pt>
                <c:pt idx="7">
                  <c:v>0.33300000000000002</c:v>
                </c:pt>
                <c:pt idx="8">
                  <c:v>0.14799999999999999</c:v>
                </c:pt>
                <c:pt idx="9">
                  <c:v>5.62E-2</c:v>
                </c:pt>
                <c:pt idx="10">
                  <c:v>2.9399999999999999E-2</c:v>
                </c:pt>
              </c:numCache>
            </c:numRef>
          </c:yVal>
          <c:smooth val="0"/>
        </c:ser>
        <c:ser>
          <c:idx val="3"/>
          <c:order val="5"/>
          <c:spPr>
            <a:ln w="2540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Figures_10000_yr!$AC$8:$AC$18</c:f>
              <c:numCache>
                <c:formatCode>General</c:formatCode>
                <c:ptCount val="11"/>
                <c:pt idx="0">
                  <c:v>100</c:v>
                </c:pt>
                <c:pt idx="1">
                  <c:v>34.482758620689651</c:v>
                </c:pt>
                <c:pt idx="2">
                  <c:v>20</c:v>
                </c:pt>
                <c:pt idx="3">
                  <c:v>10</c:v>
                </c:pt>
                <c:pt idx="4">
                  <c:v>5</c:v>
                </c:pt>
                <c:pt idx="5">
                  <c:v>3.3333333333333335</c:v>
                </c:pt>
                <c:pt idx="6">
                  <c:v>2.5</c:v>
                </c:pt>
                <c:pt idx="7">
                  <c:v>2</c:v>
                </c:pt>
                <c:pt idx="8">
                  <c:v>1</c:v>
                </c:pt>
                <c:pt idx="9">
                  <c:v>0.5</c:v>
                </c:pt>
                <c:pt idx="10">
                  <c:v>0.33333333333333331</c:v>
                </c:pt>
              </c:numCache>
            </c:numRef>
          </c:xVal>
          <c:yVal>
            <c:numRef>
              <c:f>Figures_10000_yr!$BM$8:$BM$18</c:f>
              <c:numCache>
                <c:formatCode>General</c:formatCode>
                <c:ptCount val="11"/>
                <c:pt idx="0">
                  <c:v>0.33353125</c:v>
                </c:pt>
                <c:pt idx="1">
                  <c:v>0.40429062500000007</c:v>
                </c:pt>
                <c:pt idx="2">
                  <c:v>0.50883750000000005</c:v>
                </c:pt>
                <c:pt idx="3">
                  <c:v>0.77697500000000008</c:v>
                </c:pt>
                <c:pt idx="4">
                  <c:v>0.72391249999999996</c:v>
                </c:pt>
                <c:pt idx="5">
                  <c:v>0.53895625000000003</c:v>
                </c:pt>
                <c:pt idx="6">
                  <c:v>0.42689999999999995</c:v>
                </c:pt>
                <c:pt idx="7">
                  <c:v>0.33983437500000002</c:v>
                </c:pt>
                <c:pt idx="8">
                  <c:v>0.16970125000000003</c:v>
                </c:pt>
                <c:pt idx="9">
                  <c:v>7.4926250000000014E-2</c:v>
                </c:pt>
                <c:pt idx="10">
                  <c:v>4.0357187500000002E-2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0896544"/>
        <c:axId val="1889467440"/>
      </c:scatterChart>
      <c:valAx>
        <c:axId val="206089654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889467440"/>
        <c:crossesAt val="1.0000000000000002E-2"/>
        <c:crossBetween val="midCat"/>
      </c:valAx>
      <c:valAx>
        <c:axId val="188946744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>
                <a:lumMod val="6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0896544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626086623126931E-2"/>
          <c:y val="3.8577864389945302E-2"/>
          <c:w val="0.92704417469009759"/>
          <c:h val="0.891823148602709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Figures_10000_yr!$AC$63</c:f>
              <c:strCache>
                <c:ptCount val="1"/>
                <c:pt idx="0">
                  <c:v>BA08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Figures_10000_yr!$AE$72:$AO$72</c:f>
              <c:strCache>
                <c:ptCount val="11"/>
                <c:pt idx="0">
                  <c:v>0&lt;...&lt;0.1</c:v>
                </c:pt>
                <c:pt idx="1">
                  <c:v>0.1&lt;...&lt;0.15</c:v>
                </c:pt>
                <c:pt idx="2">
                  <c:v>0.15&lt;...&lt;0.2</c:v>
                </c:pt>
                <c:pt idx="3">
                  <c:v>0.2&lt;...&lt;0.25</c:v>
                </c:pt>
                <c:pt idx="4">
                  <c:v>0.25&lt;...&lt;0.3</c:v>
                </c:pt>
                <c:pt idx="5">
                  <c:v>0.3&lt;...&lt;0.35</c:v>
                </c:pt>
                <c:pt idx="6">
                  <c:v>0.35&lt;...&lt;0.4</c:v>
                </c:pt>
                <c:pt idx="7">
                  <c:v>0.4&lt;...&lt;0.45</c:v>
                </c:pt>
                <c:pt idx="8">
                  <c:v>0.45&lt;...&lt;0.5</c:v>
                </c:pt>
                <c:pt idx="9">
                  <c:v>0.5&lt;...&lt;0.55</c:v>
                </c:pt>
                <c:pt idx="10">
                  <c:v>0.55&lt;...&lt;0.6</c:v>
                </c:pt>
              </c:strCache>
            </c:strRef>
          </c:cat>
          <c:val>
            <c:numRef>
              <c:f>Figures_10000_yr!$AE$73:$AO$73</c:f>
              <c:numCache>
                <c:formatCode>_-* #\ ##0\ _€_-;\-* #\ ##0\ _€_-;_-* "-"??\ _€_-;_-@_-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10</c:v>
                </c:pt>
                <c:pt idx="4">
                  <c:v>8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Figures_10000_yr!$AC$64</c:f>
              <c:strCache>
                <c:ptCount val="1"/>
                <c:pt idx="0">
                  <c:v>CB08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Figures_10000_yr!$AE$72:$AO$72</c:f>
              <c:strCache>
                <c:ptCount val="11"/>
                <c:pt idx="0">
                  <c:v>0&lt;...&lt;0.1</c:v>
                </c:pt>
                <c:pt idx="1">
                  <c:v>0.1&lt;...&lt;0.15</c:v>
                </c:pt>
                <c:pt idx="2">
                  <c:v>0.15&lt;...&lt;0.2</c:v>
                </c:pt>
                <c:pt idx="3">
                  <c:v>0.2&lt;...&lt;0.25</c:v>
                </c:pt>
                <c:pt idx="4">
                  <c:v>0.25&lt;...&lt;0.3</c:v>
                </c:pt>
                <c:pt idx="5">
                  <c:v>0.3&lt;...&lt;0.35</c:v>
                </c:pt>
                <c:pt idx="6">
                  <c:v>0.35&lt;...&lt;0.4</c:v>
                </c:pt>
                <c:pt idx="7">
                  <c:v>0.4&lt;...&lt;0.45</c:v>
                </c:pt>
                <c:pt idx="8">
                  <c:v>0.45&lt;...&lt;0.5</c:v>
                </c:pt>
                <c:pt idx="9">
                  <c:v>0.5&lt;...&lt;0.55</c:v>
                </c:pt>
                <c:pt idx="10">
                  <c:v>0.55&lt;...&lt;0.6</c:v>
                </c:pt>
              </c:strCache>
            </c:strRef>
          </c:cat>
          <c:val>
            <c:numRef>
              <c:f>Figures_10000_yr!$AE$74:$AO$74</c:f>
              <c:numCache>
                <c:formatCode>_-* #\ ##0\ _€_-;\-* #\ ##0\ _€_-;_-* "-"??\ _€_-;_-@_-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</c:v>
                </c:pt>
                <c:pt idx="4">
                  <c:v>9</c:v>
                </c:pt>
                <c:pt idx="5">
                  <c:v>7</c:v>
                </c:pt>
                <c:pt idx="6">
                  <c:v>3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"/>
          <c:order val="2"/>
          <c:tx>
            <c:strRef>
              <c:f>Figures_10000_yr!$AC$65</c:f>
              <c:strCache>
                <c:ptCount val="1"/>
                <c:pt idx="0">
                  <c:v>CF08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Figures_10000_yr!$AE$72:$AO$72</c:f>
              <c:strCache>
                <c:ptCount val="11"/>
                <c:pt idx="0">
                  <c:v>0&lt;...&lt;0.1</c:v>
                </c:pt>
                <c:pt idx="1">
                  <c:v>0.1&lt;...&lt;0.15</c:v>
                </c:pt>
                <c:pt idx="2">
                  <c:v>0.15&lt;...&lt;0.2</c:v>
                </c:pt>
                <c:pt idx="3">
                  <c:v>0.2&lt;...&lt;0.25</c:v>
                </c:pt>
                <c:pt idx="4">
                  <c:v>0.25&lt;...&lt;0.3</c:v>
                </c:pt>
                <c:pt idx="5">
                  <c:v>0.3&lt;...&lt;0.35</c:v>
                </c:pt>
                <c:pt idx="6">
                  <c:v>0.35&lt;...&lt;0.4</c:v>
                </c:pt>
                <c:pt idx="7">
                  <c:v>0.4&lt;...&lt;0.45</c:v>
                </c:pt>
                <c:pt idx="8">
                  <c:v>0.45&lt;...&lt;0.5</c:v>
                </c:pt>
                <c:pt idx="9">
                  <c:v>0.5&lt;...&lt;0.55</c:v>
                </c:pt>
                <c:pt idx="10">
                  <c:v>0.55&lt;...&lt;0.6</c:v>
                </c:pt>
              </c:strCache>
            </c:strRef>
          </c:cat>
          <c:val>
            <c:numRef>
              <c:f>Figures_10000_yr!$AE$75:$AO$75</c:f>
              <c:numCache>
                <c:formatCode>_-* #\ ##0\ _€_-;\-* #\ ##0\ _€_-;_-* "-"??\ _€_-;_-@_-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11</c:v>
                </c:pt>
                <c:pt idx="6">
                  <c:v>1</c:v>
                </c:pt>
                <c:pt idx="7">
                  <c:v>0</c:v>
                </c:pt>
                <c:pt idx="8">
                  <c:v>4</c:v>
                </c:pt>
                <c:pt idx="9">
                  <c:v>7</c:v>
                </c:pt>
                <c:pt idx="10">
                  <c:v>5</c:v>
                </c:pt>
              </c:numCache>
            </c:numRef>
          </c:val>
        </c:ser>
        <c:ser>
          <c:idx val="3"/>
          <c:order val="3"/>
          <c:tx>
            <c:strRef>
              <c:f>Figures_10000_yr!$AC$66</c:f>
              <c:strCache>
                <c:ptCount val="1"/>
                <c:pt idx="0">
                  <c:v>ZH08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Figures_10000_yr!$AE$72:$AO$72</c:f>
              <c:strCache>
                <c:ptCount val="11"/>
                <c:pt idx="0">
                  <c:v>0&lt;...&lt;0.1</c:v>
                </c:pt>
                <c:pt idx="1">
                  <c:v>0.1&lt;...&lt;0.15</c:v>
                </c:pt>
                <c:pt idx="2">
                  <c:v>0.15&lt;...&lt;0.2</c:v>
                </c:pt>
                <c:pt idx="3">
                  <c:v>0.2&lt;...&lt;0.25</c:v>
                </c:pt>
                <c:pt idx="4">
                  <c:v>0.25&lt;...&lt;0.3</c:v>
                </c:pt>
                <c:pt idx="5">
                  <c:v>0.3&lt;...&lt;0.35</c:v>
                </c:pt>
                <c:pt idx="6">
                  <c:v>0.35&lt;...&lt;0.4</c:v>
                </c:pt>
                <c:pt idx="7">
                  <c:v>0.4&lt;...&lt;0.45</c:v>
                </c:pt>
                <c:pt idx="8">
                  <c:v>0.45&lt;...&lt;0.5</c:v>
                </c:pt>
                <c:pt idx="9">
                  <c:v>0.5&lt;...&lt;0.55</c:v>
                </c:pt>
                <c:pt idx="10">
                  <c:v>0.55&lt;...&lt;0.6</c:v>
                </c:pt>
              </c:strCache>
            </c:strRef>
          </c:cat>
          <c:val>
            <c:numRef>
              <c:f>Figures_10000_yr!$AE$76:$AO$76</c:f>
              <c:numCache>
                <c:formatCode>_-* #\ ##0\ _€_-;\-* #\ ##0\ _€_-;_-* "-"??\ _€_-;_-@_-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11</c:v>
                </c:pt>
                <c:pt idx="5">
                  <c:v>1</c:v>
                </c:pt>
                <c:pt idx="6">
                  <c:v>5</c:v>
                </c:pt>
                <c:pt idx="7">
                  <c:v>8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46880"/>
        <c:axId val="752320"/>
      </c:barChart>
      <c:catAx>
        <c:axId val="74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2320"/>
        <c:crosses val="autoZero"/>
        <c:auto val="1"/>
        <c:lblAlgn val="ctr"/>
        <c:lblOffset val="100"/>
        <c:noMultiLvlLbl val="0"/>
      </c:catAx>
      <c:valAx>
        <c:axId val="75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\ _€_-;\-* #\ 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5326022281227001"/>
          <c:y val="1.1096817093433914E-2"/>
          <c:w val="0.23303782603208051"/>
          <c:h val="0.36235018921804618"/>
        </c:manualLayout>
      </c:layout>
      <c:overlay val="0"/>
      <c:spPr>
        <a:solidFill>
          <a:schemeClr val="lt1"/>
        </a:solidFill>
        <a:ln w="6350" cap="flat" cmpd="sng" algn="ctr">
          <a:solidFill>
            <a:schemeClr val="dk1"/>
          </a:solidFill>
          <a:prstDash val="solid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3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9516095073590784E-3"/>
          <c:y val="1.9358905602458915E-2"/>
          <c:w val="0.94201981774750065"/>
          <c:h val="0.89027480883269272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Deaggregation!$A$8</c:f>
              <c:strCache>
                <c:ptCount val="1"/>
                <c:pt idx="0">
                  <c:v>5.0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Deaggregation!$N$8:$X$8</c:f>
              <c:numCache>
                <c:formatCode>0.00E+00</c:formatCode>
                <c:ptCount val="11"/>
                <c:pt idx="0">
                  <c:v>3.6706006963456592E-2</c:v>
                </c:pt>
                <c:pt idx="1">
                  <c:v>8.2945792584262504E-2</c:v>
                </c:pt>
                <c:pt idx="2">
                  <c:v>6.3053381180497428E-2</c:v>
                </c:pt>
                <c:pt idx="3">
                  <c:v>3.7856966157502787E-2</c:v>
                </c:pt>
                <c:pt idx="4">
                  <c:v>1.6759884130636022E-2</c:v>
                </c:pt>
                <c:pt idx="5">
                  <c:v>4.2499168240155774E-3</c:v>
                </c:pt>
                <c:pt idx="6">
                  <c:v>1.2473520265475645E-3</c:v>
                </c:pt>
                <c:pt idx="7">
                  <c:v>1.9100167825196617E-4</c:v>
                </c:pt>
                <c:pt idx="8">
                  <c:v>4.2825273345135532E-5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Deaggregation!$A$10</c:f>
              <c:strCache>
                <c:ptCount val="1"/>
                <c:pt idx="0">
                  <c:v>5.2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Deaggregation!$N$10:$X$10</c:f>
              <c:numCache>
                <c:formatCode>0.00E+00</c:formatCode>
                <c:ptCount val="11"/>
                <c:pt idx="0">
                  <c:v>2.0213720845436312E-2</c:v>
                </c:pt>
                <c:pt idx="1">
                  <c:v>5.1332780054460327E-2</c:v>
                </c:pt>
                <c:pt idx="2">
                  <c:v>4.8090911657896883E-2</c:v>
                </c:pt>
                <c:pt idx="3">
                  <c:v>3.563177838234681E-2</c:v>
                </c:pt>
                <c:pt idx="4">
                  <c:v>1.964879170769197E-2</c:v>
                </c:pt>
                <c:pt idx="5">
                  <c:v>6.2813598015071127E-3</c:v>
                </c:pt>
                <c:pt idx="6">
                  <c:v>2.555992630178089E-3</c:v>
                </c:pt>
                <c:pt idx="7">
                  <c:v>7.7488327739160131E-4</c:v>
                </c:pt>
                <c:pt idx="8">
                  <c:v>1.2083153272161643E-3</c:v>
                </c:pt>
                <c:pt idx="9">
                  <c:v>3.1707007530649284E-4</c:v>
                </c:pt>
                <c:pt idx="10">
                  <c:v>0</c:v>
                </c:pt>
              </c:numCache>
            </c:numRef>
          </c:val>
        </c:ser>
        <c:ser>
          <c:idx val="2"/>
          <c:order val="2"/>
          <c:tx>
            <c:strRef>
              <c:f>Deaggregation!$A$12</c:f>
              <c:strCache>
                <c:ptCount val="1"/>
                <c:pt idx="0">
                  <c:v>5.4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Deaggregation!$N$12:$X$12</c:f>
              <c:numCache>
                <c:formatCode>0.00E+00</c:formatCode>
                <c:ptCount val="11"/>
                <c:pt idx="0">
                  <c:v>1.5395997485691279E-2</c:v>
                </c:pt>
                <c:pt idx="1">
                  <c:v>4.2182654461793076E-2</c:v>
                </c:pt>
                <c:pt idx="2">
                  <c:v>4.5309426938951902E-2</c:v>
                </c:pt>
                <c:pt idx="3">
                  <c:v>3.3090076828828127E-2</c:v>
                </c:pt>
                <c:pt idx="4">
                  <c:v>2.0968558250198277E-2</c:v>
                </c:pt>
                <c:pt idx="5">
                  <c:v>8.5247710972354892E-3</c:v>
                </c:pt>
                <c:pt idx="6">
                  <c:v>4.3755632026989547E-3</c:v>
                </c:pt>
                <c:pt idx="7">
                  <c:v>1.6110551318661622E-3</c:v>
                </c:pt>
                <c:pt idx="8">
                  <c:v>4.5865723882740905E-3</c:v>
                </c:pt>
                <c:pt idx="9">
                  <c:v>3.1325272731290623E-3</c:v>
                </c:pt>
                <c:pt idx="10">
                  <c:v>0</c:v>
                </c:pt>
              </c:numCache>
            </c:numRef>
          </c:val>
        </c:ser>
        <c:ser>
          <c:idx val="3"/>
          <c:order val="3"/>
          <c:tx>
            <c:strRef>
              <c:f>Deaggregation!$A$14</c:f>
              <c:strCache>
                <c:ptCount val="1"/>
                <c:pt idx="0">
                  <c:v>5.6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Deaggregation!$N$14:$X$14</c:f>
              <c:numCache>
                <c:formatCode>0.00E+00</c:formatCode>
                <c:ptCount val="11"/>
                <c:pt idx="0">
                  <c:v>9.9673066204400557E-3</c:v>
                </c:pt>
                <c:pt idx="1">
                  <c:v>2.8419100766323983E-2</c:v>
                </c:pt>
                <c:pt idx="2">
                  <c:v>3.3176398768381597E-2</c:v>
                </c:pt>
                <c:pt idx="3">
                  <c:v>2.5033362470504757E-2</c:v>
                </c:pt>
                <c:pt idx="4">
                  <c:v>1.7457173575695671E-2</c:v>
                </c:pt>
                <c:pt idx="5">
                  <c:v>8.1660554817577589E-3</c:v>
                </c:pt>
                <c:pt idx="6">
                  <c:v>4.7994998391726364E-3</c:v>
                </c:pt>
                <c:pt idx="7">
                  <c:v>1.9666056095602662E-3</c:v>
                </c:pt>
                <c:pt idx="8">
                  <c:v>7.7018352734924585E-3</c:v>
                </c:pt>
                <c:pt idx="9">
                  <c:v>6.4329027620565289E-3</c:v>
                </c:pt>
                <c:pt idx="10">
                  <c:v>0</c:v>
                </c:pt>
              </c:numCache>
            </c:numRef>
          </c:val>
        </c:ser>
        <c:ser>
          <c:idx val="4"/>
          <c:order val="4"/>
          <c:tx>
            <c:strRef>
              <c:f>Deaggregation!$A$16</c:f>
              <c:strCache>
                <c:ptCount val="1"/>
                <c:pt idx="0">
                  <c:v>5.8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Deaggregation!$N$16:$X$16</c:f>
              <c:numCache>
                <c:formatCode>0.00E+00</c:formatCode>
                <c:ptCount val="11"/>
                <c:pt idx="0">
                  <c:v>4.52710616324837E-3</c:v>
                </c:pt>
                <c:pt idx="1">
                  <c:v>1.3238908129516367E-2</c:v>
                </c:pt>
                <c:pt idx="2">
                  <c:v>1.6483653924064933E-2</c:v>
                </c:pt>
                <c:pt idx="3">
                  <c:v>1.3610092469596265E-2</c:v>
                </c:pt>
                <c:pt idx="4">
                  <c:v>1.0416180706118073E-2</c:v>
                </c:pt>
                <c:pt idx="5">
                  <c:v>5.3011262212444357E-3</c:v>
                </c:pt>
                <c:pt idx="6">
                  <c:v>3.4106757450235595E-3</c:v>
                </c:pt>
                <c:pt idx="7">
                  <c:v>1.52511684537738E-3</c:v>
                </c:pt>
                <c:pt idx="8">
                  <c:v>7.4582155774193483E-3</c:v>
                </c:pt>
                <c:pt idx="9">
                  <c:v>6.9661805219645998E-3</c:v>
                </c:pt>
                <c:pt idx="10">
                  <c:v>0</c:v>
                </c:pt>
              </c:numCache>
            </c:numRef>
          </c:val>
        </c:ser>
        <c:ser>
          <c:idx val="5"/>
          <c:order val="5"/>
          <c:tx>
            <c:strRef>
              <c:f>Deaggregation!$A$18</c:f>
              <c:strCache>
                <c:ptCount val="1"/>
                <c:pt idx="0">
                  <c:v>6.0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Deaggregation!$N$18:$X$18</c:f>
              <c:numCache>
                <c:formatCode>0.00E+00</c:formatCode>
                <c:ptCount val="11"/>
                <c:pt idx="0">
                  <c:v>1.4380275996945508E-2</c:v>
                </c:pt>
                <c:pt idx="1">
                  <c:v>2.1561302235132068E-2</c:v>
                </c:pt>
                <c:pt idx="2">
                  <c:v>2.3019183880923916E-2</c:v>
                </c:pt>
                <c:pt idx="3">
                  <c:v>1.0747081474406353E-2</c:v>
                </c:pt>
                <c:pt idx="4">
                  <c:v>9.8867394768568217E-3</c:v>
                </c:pt>
                <c:pt idx="5">
                  <c:v>4.0043788626190563E-3</c:v>
                </c:pt>
                <c:pt idx="6">
                  <c:v>9.8109679965821127E-4</c:v>
                </c:pt>
                <c:pt idx="7">
                  <c:v>4.7275648895447485E-4</c:v>
                </c:pt>
                <c:pt idx="8">
                  <c:v>2.7939534435471401E-3</c:v>
                </c:pt>
                <c:pt idx="9">
                  <c:v>2.8371144133238729E-3</c:v>
                </c:pt>
                <c:pt idx="10">
                  <c:v>0</c:v>
                </c:pt>
              </c:numCache>
            </c:numRef>
          </c:val>
        </c:ser>
        <c:ser>
          <c:idx val="6"/>
          <c:order val="6"/>
          <c:tx>
            <c:strRef>
              <c:f>Deaggregation!$A$20</c:f>
              <c:strCache>
                <c:ptCount val="1"/>
                <c:pt idx="0">
                  <c:v>6.2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Deaggregation!$N$20:$X$20</c:f>
              <c:numCache>
                <c:formatCode>0.00E+00</c:formatCode>
                <c:ptCount val="11"/>
                <c:pt idx="0">
                  <c:v>8.6859053844019572E-3</c:v>
                </c:pt>
                <c:pt idx="1">
                  <c:v>1.1966139087433615E-2</c:v>
                </c:pt>
                <c:pt idx="2">
                  <c:v>1.2915680422521725E-2</c:v>
                </c:pt>
                <c:pt idx="3">
                  <c:v>5.6809427552796813E-3</c:v>
                </c:pt>
                <c:pt idx="4">
                  <c:v>5.8814014815760599E-3</c:v>
                </c:pt>
                <c:pt idx="5">
                  <c:v>2.182985938040951E-3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7"/>
          <c:order val="7"/>
          <c:tx>
            <c:strRef>
              <c:f>Deaggregation!$A$22</c:f>
              <c:strCache>
                <c:ptCount val="1"/>
                <c:pt idx="0">
                  <c:v>6.4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Deaggregation!$N$22:$X$22</c:f>
              <c:numCache>
                <c:formatCode>0.00E+00</c:formatCode>
                <c:ptCount val="11"/>
                <c:pt idx="0">
                  <c:v>4.816764227083329E-3</c:v>
                </c:pt>
                <c:pt idx="1">
                  <c:v>5.9005841348101634E-3</c:v>
                </c:pt>
                <c:pt idx="2">
                  <c:v>6.1566725554854426E-3</c:v>
                </c:pt>
                <c:pt idx="3">
                  <c:v>2.7834029842683833E-3</c:v>
                </c:pt>
                <c:pt idx="4">
                  <c:v>2.5756548497430452E-3</c:v>
                </c:pt>
                <c:pt idx="5">
                  <c:v>8.8738953860961691E-4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8"/>
          <c:order val="8"/>
          <c:tx>
            <c:strRef>
              <c:f>Deaggregation!$A$24</c:f>
              <c:strCache>
                <c:ptCount val="1"/>
                <c:pt idx="0">
                  <c:v>6.6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Deaggregation!$N$24:$X$24</c:f>
              <c:numCache>
                <c:formatCode>0.00E+00</c:formatCode>
                <c:ptCount val="11"/>
                <c:pt idx="0">
                  <c:v>1.2535863888486483E-3</c:v>
                </c:pt>
                <c:pt idx="1">
                  <c:v>1.0694329178012568E-3</c:v>
                </c:pt>
                <c:pt idx="2">
                  <c:v>1.2401585315847759E-3</c:v>
                </c:pt>
                <c:pt idx="3">
                  <c:v>5.3404506603743488E-4</c:v>
                </c:pt>
                <c:pt idx="4">
                  <c:v>3.7281486560479689E-4</c:v>
                </c:pt>
                <c:pt idx="5">
                  <c:v>6.9124690929091106E-5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58304"/>
        <c:axId val="747968"/>
        <c:axId val="156064480"/>
      </c:bar3DChart>
      <c:catAx>
        <c:axId val="75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fr-FR" sz="2000"/>
                  <a:t>Magnitude</a:t>
                </a:r>
              </a:p>
            </c:rich>
          </c:tx>
          <c:layout>
            <c:manualLayout>
              <c:xMode val="edge"/>
              <c:yMode val="edge"/>
              <c:x val="8.5050373374701865E-2"/>
              <c:y val="0.8463667610867321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 algn="ctr">
              <a:def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47968"/>
        <c:crosses val="autoZero"/>
        <c:auto val="1"/>
        <c:lblAlgn val="ctr"/>
        <c:lblOffset val="10"/>
        <c:tickLblSkip val="1"/>
        <c:noMultiLvlLbl val="0"/>
      </c:catAx>
      <c:valAx>
        <c:axId val="747968"/>
        <c:scaling>
          <c:orientation val="minMax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fr-FR" sz="1800"/>
                  <a:t>Hazard participation</a:t>
                </a:r>
              </a:p>
            </c:rich>
          </c:tx>
          <c:layout>
            <c:manualLayout>
              <c:xMode val="edge"/>
              <c:yMode val="edge"/>
              <c:x val="0.92729419349702669"/>
              <c:y val="0.22861917179679531"/>
            </c:manualLayout>
          </c:layout>
          <c:overlay val="0"/>
        </c:title>
        <c:numFmt formatCode="0.0%" sourceLinked="0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fr-FR"/>
          </a:p>
        </c:txPr>
        <c:crossAx val="758304"/>
        <c:crosses val="autoZero"/>
        <c:crossBetween val="between"/>
      </c:valAx>
      <c:serAx>
        <c:axId val="15606448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800"/>
                </a:pPr>
                <a:r>
                  <a:rPr lang="fr-FR" sz="1800"/>
                  <a:t>Distance (km)</a:t>
                </a:r>
              </a:p>
            </c:rich>
          </c:tx>
          <c:layout>
            <c:manualLayout>
              <c:xMode val="edge"/>
              <c:yMode val="edge"/>
              <c:x val="0.72767385308656074"/>
              <c:y val="0.785925182109661"/>
            </c:manualLayout>
          </c:layout>
          <c:overlay val="0"/>
        </c:title>
        <c:numFmt formatCode="#,##0.00" sourceLinked="0"/>
        <c:majorTickMark val="none"/>
        <c:minorTickMark val="none"/>
        <c:tickLblPos val="nextTo"/>
        <c:txPr>
          <a:bodyPr rot="-420000" vert="horz"/>
          <a:lstStyle/>
          <a:p>
            <a:pPr>
              <a:defRPr sz="1600" b="1" i="0"/>
            </a:pPr>
            <a:endParaRPr lang="fr-FR"/>
          </a:p>
        </c:txPr>
        <c:crossAx val="747968"/>
        <c:crosses val="autoZero"/>
        <c:tickLblSkip val="1"/>
      </c:serAx>
    </c:plotArea>
    <c:plotVisOnly val="1"/>
    <c:dispBlanksAs val="gap"/>
    <c:showDLblsOverMax val="0"/>
  </c:chart>
  <c:txPr>
    <a:bodyPr/>
    <a:lstStyle/>
    <a:p>
      <a:pPr>
        <a:defRPr sz="12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13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9516095073590784E-3"/>
          <c:y val="1.9358905602458915E-2"/>
          <c:w val="0.94201981774750065"/>
          <c:h val="0.89027480883269272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Deaggregation!$A$8</c:f>
              <c:strCache>
                <c:ptCount val="1"/>
                <c:pt idx="0">
                  <c:v>5.0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Deaggregation!$N$31:$X$31</c:f>
              <c:numCache>
                <c:formatCode>0.00E+00</c:formatCode>
                <c:ptCount val="11"/>
                <c:pt idx="0">
                  <c:v>1.99526871345737E-2</c:v>
                </c:pt>
                <c:pt idx="1">
                  <c:v>1.1104712357194435E-2</c:v>
                </c:pt>
                <c:pt idx="2">
                  <c:v>4.8014817787498721E-5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strRef>
              <c:f>Deaggregation!$A$10</c:f>
              <c:strCache>
                <c:ptCount val="1"/>
                <c:pt idx="0">
                  <c:v>5.2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Deaggregation!$N$33:$X$33</c:f>
              <c:numCache>
                <c:formatCode>0.00E+00</c:formatCode>
                <c:ptCount val="11"/>
                <c:pt idx="0">
                  <c:v>2.3532197972202136E-2</c:v>
                </c:pt>
                <c:pt idx="1">
                  <c:v>1.9650280184498194E-2</c:v>
                </c:pt>
                <c:pt idx="2">
                  <c:v>1.3955977886477777E-3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2"/>
          <c:order val="2"/>
          <c:tx>
            <c:strRef>
              <c:f>Deaggregation!$A$12</c:f>
              <c:strCache>
                <c:ptCount val="1"/>
                <c:pt idx="0">
                  <c:v>5.4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Deaggregation!$N$35:$X$35</c:f>
              <c:numCache>
                <c:formatCode>0.00E+00</c:formatCode>
                <c:ptCount val="11"/>
                <c:pt idx="0">
                  <c:v>3.2404859031220215E-2</c:v>
                </c:pt>
                <c:pt idx="1">
                  <c:v>3.4935202899198943E-2</c:v>
                </c:pt>
                <c:pt idx="2">
                  <c:v>6.0699452169577428E-3</c:v>
                </c:pt>
                <c:pt idx="3">
                  <c:v>5.7062442867631907E-5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"/>
          <c:order val="3"/>
          <c:tx>
            <c:strRef>
              <c:f>Deaggregation!$A$14</c:f>
              <c:strCache>
                <c:ptCount val="1"/>
                <c:pt idx="0">
                  <c:v>5.6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Deaggregation!$N$37:$X$37</c:f>
              <c:numCache>
                <c:formatCode>0.00E+00</c:formatCode>
                <c:ptCount val="11"/>
                <c:pt idx="0">
                  <c:v>2.9304673495412142E-2</c:v>
                </c:pt>
                <c:pt idx="1">
                  <c:v>3.7837898181896486E-2</c:v>
                </c:pt>
                <c:pt idx="2">
                  <c:v>9.43633115643773E-3</c:v>
                </c:pt>
                <c:pt idx="3">
                  <c:v>5.8903525180353507E-4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4"/>
          <c:order val="4"/>
          <c:tx>
            <c:strRef>
              <c:f>Deaggregation!$A$16</c:f>
              <c:strCache>
                <c:ptCount val="1"/>
                <c:pt idx="0">
                  <c:v>5.8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Deaggregation!$N$39:$X$39</c:f>
              <c:numCache>
                <c:formatCode>0.00E+00</c:formatCode>
                <c:ptCount val="11"/>
                <c:pt idx="0">
                  <c:v>1.7152851358704556E-2</c:v>
                </c:pt>
                <c:pt idx="1">
                  <c:v>2.5967911093898732E-2</c:v>
                </c:pt>
                <c:pt idx="2">
                  <c:v>8.2596183983207946E-3</c:v>
                </c:pt>
                <c:pt idx="3">
                  <c:v>1.1197285913339997E-3</c:v>
                </c:pt>
                <c:pt idx="4">
                  <c:v>8.1361869901267108E-6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5"/>
          <c:order val="5"/>
          <c:tx>
            <c:strRef>
              <c:f>Deaggregation!$A$18</c:f>
              <c:strCache>
                <c:ptCount val="1"/>
                <c:pt idx="0">
                  <c:v>6.0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Deaggregation!$N$41:$X$41</c:f>
              <c:numCache>
                <c:formatCode>0.00E+00</c:formatCode>
                <c:ptCount val="11"/>
                <c:pt idx="0">
                  <c:v>0.15085375271453647</c:v>
                </c:pt>
                <c:pt idx="1">
                  <c:v>0.11096483596648161</c:v>
                </c:pt>
                <c:pt idx="2">
                  <c:v>2.8948779601785858E-2</c:v>
                </c:pt>
                <c:pt idx="3">
                  <c:v>2.4215185097542736E-3</c:v>
                </c:pt>
                <c:pt idx="4">
                  <c:v>3.1619012399051213E-4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6"/>
          <c:order val="6"/>
          <c:tx>
            <c:strRef>
              <c:f>Deaggregation!$A$20</c:f>
              <c:strCache>
                <c:ptCount val="1"/>
                <c:pt idx="0">
                  <c:v>6.2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Deaggregation!$N$43:$X$43</c:f>
              <c:numCache>
                <c:formatCode>0.00E+00</c:formatCode>
                <c:ptCount val="11"/>
                <c:pt idx="0">
                  <c:v>0.11129398638833252</c:v>
                </c:pt>
                <c:pt idx="1">
                  <c:v>9.0125499883047078E-2</c:v>
                </c:pt>
                <c:pt idx="2">
                  <c:v>2.8784204390860414E-2</c:v>
                </c:pt>
                <c:pt idx="3">
                  <c:v>2.7459373942910581E-3</c:v>
                </c:pt>
                <c:pt idx="4">
                  <c:v>7.4490854845129758E-4</c:v>
                </c:pt>
                <c:pt idx="5">
                  <c:v>5.6101632214347799E-5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7"/>
          <c:order val="7"/>
          <c:tx>
            <c:strRef>
              <c:f>Deaggregation!$A$22</c:f>
              <c:strCache>
                <c:ptCount val="1"/>
                <c:pt idx="0">
                  <c:v>6.4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Deaggregation!$N$45:$X$45</c:f>
              <c:numCache>
                <c:formatCode>0.00E+00</c:formatCode>
                <c:ptCount val="11"/>
                <c:pt idx="0">
                  <c:v>6.9903320840582969E-2</c:v>
                </c:pt>
                <c:pt idx="1">
                  <c:v>6.0275671001444403E-2</c:v>
                </c:pt>
                <c:pt idx="2">
                  <c:v>2.2102450827287328E-2</c:v>
                </c:pt>
                <c:pt idx="3">
                  <c:v>2.6000826136083821E-3</c:v>
                </c:pt>
                <c:pt idx="4">
                  <c:v>7.1569644851203105E-4</c:v>
                </c:pt>
                <c:pt idx="5">
                  <c:v>8.7204289889120427E-5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8"/>
          <c:order val="8"/>
          <c:tx>
            <c:strRef>
              <c:f>Deaggregation!$A$24</c:f>
              <c:strCache>
                <c:ptCount val="1"/>
                <c:pt idx="0">
                  <c:v>6.6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Deaggregation!$B$7:$L$7</c:f>
              <c:numCache>
                <c:formatCode>0.00E+00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cat>
          <c:val>
            <c:numRef>
              <c:f>Deaggregation!$N$47:$X$47</c:f>
              <c:numCache>
                <c:formatCode>0.00E+00</c:formatCode>
                <c:ptCount val="11"/>
                <c:pt idx="0">
                  <c:v>1.8957007108474751E-2</c:v>
                </c:pt>
                <c:pt idx="1">
                  <c:v>1.2692863142624982E-2</c:v>
                </c:pt>
                <c:pt idx="2">
                  <c:v>5.6716732065181649E-3</c:v>
                </c:pt>
                <c:pt idx="3">
                  <c:v>7.2701099426315547E-4</c:v>
                </c:pt>
                <c:pt idx="4">
                  <c:v>1.7311254999220296E-4</c:v>
                </c:pt>
                <c:pt idx="5">
                  <c:v>1.1448263110001301E-5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49600"/>
        <c:axId val="750144"/>
        <c:axId val="156054496"/>
      </c:bar3DChart>
      <c:catAx>
        <c:axId val="74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0"/>
                </a:pPr>
                <a:r>
                  <a:rPr lang="fr-FR" sz="2000"/>
                  <a:t>Magnitude</a:t>
                </a:r>
              </a:p>
            </c:rich>
          </c:tx>
          <c:layout>
            <c:manualLayout>
              <c:xMode val="edge"/>
              <c:yMode val="edge"/>
              <c:x val="8.5050373374701865E-2"/>
              <c:y val="0.8463667610867321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 algn="ctr">
              <a:defRPr lang="fr-FR" sz="12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144"/>
        <c:crosses val="autoZero"/>
        <c:auto val="1"/>
        <c:lblAlgn val="ctr"/>
        <c:lblOffset val="10"/>
        <c:tickLblSkip val="1"/>
        <c:noMultiLvlLbl val="0"/>
      </c:catAx>
      <c:valAx>
        <c:axId val="750144"/>
        <c:scaling>
          <c:orientation val="minMax"/>
        </c:scaling>
        <c:delete val="0"/>
        <c:axPos val="r"/>
        <c:majorGridlines/>
        <c:title>
          <c:tx>
            <c:rich>
              <a:bodyPr rot="-5400000" vert="horz"/>
              <a:lstStyle/>
              <a:p>
                <a:pPr>
                  <a:defRPr sz="1800"/>
                </a:pPr>
                <a:r>
                  <a:rPr lang="fr-FR" sz="1800"/>
                  <a:t>Hazard participation</a:t>
                </a:r>
              </a:p>
            </c:rich>
          </c:tx>
          <c:layout>
            <c:manualLayout>
              <c:xMode val="edge"/>
              <c:yMode val="edge"/>
              <c:x val="0.93394569961798346"/>
              <c:y val="0.23661877011626506"/>
            </c:manualLayout>
          </c:layout>
          <c:overlay val="0"/>
        </c:title>
        <c:numFmt formatCode="0.0%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fr-FR"/>
          </a:p>
        </c:txPr>
        <c:crossAx val="749600"/>
        <c:crosses val="autoZero"/>
        <c:crossBetween val="between"/>
      </c:valAx>
      <c:serAx>
        <c:axId val="156054496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800"/>
                </a:pPr>
                <a:r>
                  <a:rPr lang="fr-FR" sz="1800"/>
                  <a:t>Distance (km)</a:t>
                </a:r>
              </a:p>
            </c:rich>
          </c:tx>
          <c:layout>
            <c:manualLayout>
              <c:xMode val="edge"/>
              <c:yMode val="edge"/>
              <c:x val="0.72767385308656074"/>
              <c:y val="0.785925182109661"/>
            </c:manualLayout>
          </c:layout>
          <c:overlay val="0"/>
        </c:title>
        <c:numFmt formatCode="#,##0.00" sourceLinked="0"/>
        <c:majorTickMark val="none"/>
        <c:minorTickMark val="none"/>
        <c:tickLblPos val="nextTo"/>
        <c:txPr>
          <a:bodyPr rot="-420000" vert="horz"/>
          <a:lstStyle/>
          <a:p>
            <a:pPr>
              <a:defRPr sz="1600" b="1" i="0"/>
            </a:pPr>
            <a:endParaRPr lang="fr-FR"/>
          </a:p>
        </c:txPr>
        <c:crossAx val="750144"/>
        <c:crosses val="autoZero"/>
        <c:tickLblSkip val="1"/>
      </c:serAx>
    </c:plotArea>
    <c:plotVisOnly val="1"/>
    <c:dispBlanksAs val="gap"/>
    <c:showDLblsOverMax val="0"/>
  </c:chart>
  <c:txPr>
    <a:bodyPr/>
    <a:lstStyle/>
    <a:p>
      <a:pPr>
        <a:defRPr sz="120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564563</xdr:colOff>
      <xdr:row>16</xdr:row>
      <xdr:rowOff>145464</xdr:rowOff>
    </xdr:from>
    <xdr:to>
      <xdr:col>20</xdr:col>
      <xdr:colOff>304715</xdr:colOff>
      <xdr:row>39</xdr:row>
      <xdr:rowOff>50161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743856</xdr:colOff>
      <xdr:row>16</xdr:row>
      <xdr:rowOff>146210</xdr:rowOff>
    </xdr:from>
    <xdr:to>
      <xdr:col>27</xdr:col>
      <xdr:colOff>484008</xdr:colOff>
      <xdr:row>39</xdr:row>
      <xdr:rowOff>50907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474915</xdr:colOff>
      <xdr:row>40</xdr:row>
      <xdr:rowOff>80044</xdr:rowOff>
    </xdr:from>
    <xdr:to>
      <xdr:col>20</xdr:col>
      <xdr:colOff>215067</xdr:colOff>
      <xdr:row>62</xdr:row>
      <xdr:rowOff>154429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646739</xdr:colOff>
      <xdr:row>40</xdr:row>
      <xdr:rowOff>12806</xdr:rowOff>
    </xdr:from>
    <xdr:to>
      <xdr:col>27</xdr:col>
      <xdr:colOff>386891</xdr:colOff>
      <xdr:row>62</xdr:row>
      <xdr:rowOff>80788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639269</xdr:colOff>
      <xdr:row>62</xdr:row>
      <xdr:rowOff>80042</xdr:rowOff>
    </xdr:from>
    <xdr:to>
      <xdr:col>23</xdr:col>
      <xdr:colOff>379421</xdr:colOff>
      <xdr:row>84</xdr:row>
      <xdr:rowOff>154427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18</xdr:col>
      <xdr:colOff>325505</xdr:colOff>
      <xdr:row>34</xdr:row>
      <xdr:rowOff>57630</xdr:rowOff>
    </xdr:from>
    <xdr:ext cx="889539" cy="374141"/>
    <xdr:sp macro="" textlink="">
      <xdr:nvSpPr>
        <xdr:cNvPr id="7" name="ZoneTexte 6"/>
        <xdr:cNvSpPr txBox="1"/>
      </xdr:nvSpPr>
      <xdr:spPr>
        <a:xfrm>
          <a:off x="14041505" y="4920983"/>
          <a:ext cx="889539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GR vs C</a:t>
          </a:r>
        </a:p>
      </xdr:txBody>
    </xdr:sp>
    <xdr:clientData/>
  </xdr:oneCellAnchor>
  <xdr:oneCellAnchor>
    <xdr:from>
      <xdr:col>26</xdr:col>
      <xdr:colOff>52081</xdr:colOff>
      <xdr:row>33</xdr:row>
      <xdr:rowOff>119316</xdr:rowOff>
    </xdr:from>
    <xdr:ext cx="752514" cy="374141"/>
    <xdr:sp macro="" textlink="">
      <xdr:nvSpPr>
        <xdr:cNvPr id="8" name="ZoneTexte 7"/>
        <xdr:cNvSpPr txBox="1"/>
      </xdr:nvSpPr>
      <xdr:spPr>
        <a:xfrm>
          <a:off x="19864081" y="4825787"/>
          <a:ext cx="752514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depth</a:t>
          </a:r>
        </a:p>
      </xdr:txBody>
    </xdr:sp>
    <xdr:clientData/>
  </xdr:oneCellAnchor>
  <xdr:oneCellAnchor>
    <xdr:from>
      <xdr:col>18</xdr:col>
      <xdr:colOff>622834</xdr:colOff>
      <xdr:row>56</xdr:row>
      <xdr:rowOff>129774</xdr:rowOff>
    </xdr:from>
    <xdr:ext cx="489108" cy="374141"/>
    <xdr:sp macro="" textlink="">
      <xdr:nvSpPr>
        <xdr:cNvPr id="9" name="ZoneTexte 8"/>
        <xdr:cNvSpPr txBox="1"/>
      </xdr:nvSpPr>
      <xdr:spPr>
        <a:xfrm>
          <a:off x="14338834" y="8444539"/>
          <a:ext cx="48910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dip</a:t>
          </a:r>
        </a:p>
      </xdr:txBody>
    </xdr:sp>
    <xdr:clientData/>
  </xdr:oneCellAnchor>
  <xdr:oneCellAnchor>
    <xdr:from>
      <xdr:col>26</xdr:col>
      <xdr:colOff>87940</xdr:colOff>
      <xdr:row>56</xdr:row>
      <xdr:rowOff>36712</xdr:rowOff>
    </xdr:from>
    <xdr:ext cx="1090107" cy="374141"/>
    <xdr:sp macro="" textlink="">
      <xdr:nvSpPr>
        <xdr:cNvPr id="10" name="ZoneTexte 9"/>
        <xdr:cNvSpPr txBox="1"/>
      </xdr:nvSpPr>
      <xdr:spPr>
        <a:xfrm>
          <a:off x="19899940" y="8351477"/>
          <a:ext cx="109010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FR vs FFN</a:t>
          </a:r>
        </a:p>
      </xdr:txBody>
    </xdr:sp>
    <xdr:clientData/>
  </xdr:oneCellAnchor>
  <xdr:oneCellAnchor>
    <xdr:from>
      <xdr:col>18</xdr:col>
      <xdr:colOff>173105</xdr:colOff>
      <xdr:row>64</xdr:row>
      <xdr:rowOff>113339</xdr:rowOff>
    </xdr:from>
    <xdr:ext cx="976870" cy="374141"/>
    <xdr:sp macro="" textlink="">
      <xdr:nvSpPr>
        <xdr:cNvPr id="11" name="ZoneTexte 10"/>
        <xdr:cNvSpPr txBox="1"/>
      </xdr:nvSpPr>
      <xdr:spPr>
        <a:xfrm>
          <a:off x="13889105" y="9683163"/>
          <a:ext cx="976870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slip-rate</a:t>
          </a:r>
        </a:p>
      </xdr:txBody>
    </xdr:sp>
    <xdr:clientData/>
  </xdr:oneCellAnchor>
  <xdr:twoCellAnchor>
    <xdr:from>
      <xdr:col>12</xdr:col>
      <xdr:colOff>477372</xdr:colOff>
      <xdr:row>0</xdr:row>
      <xdr:rowOff>7471</xdr:rowOff>
    </xdr:from>
    <xdr:to>
      <xdr:col>19</xdr:col>
      <xdr:colOff>508000</xdr:colOff>
      <xdr:row>16</xdr:row>
      <xdr:rowOff>128122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19</xdr:col>
      <xdr:colOff>605118</xdr:colOff>
      <xdr:row>0</xdr:row>
      <xdr:rowOff>149412</xdr:rowOff>
    </xdr:from>
    <xdr:to>
      <xdr:col>26</xdr:col>
      <xdr:colOff>373530</xdr:colOff>
      <xdr:row>16</xdr:row>
      <xdr:rowOff>67234</xdr:rowOff>
    </xdr:to>
    <xdr:graphicFrame macro="">
      <xdr:nvGraphicFramePr>
        <xdr:cNvPr id="15" name="Graphique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oneCellAnchor>
    <xdr:from>
      <xdr:col>17</xdr:col>
      <xdr:colOff>4269</xdr:colOff>
      <xdr:row>10</xdr:row>
      <xdr:rowOff>154748</xdr:rowOff>
    </xdr:from>
    <xdr:ext cx="1832168" cy="374141"/>
    <xdr:sp macro="" textlink="">
      <xdr:nvSpPr>
        <xdr:cNvPr id="14" name="ZoneTexte 13"/>
        <xdr:cNvSpPr txBox="1"/>
      </xdr:nvSpPr>
      <xdr:spPr>
        <a:xfrm>
          <a:off x="13197328" y="1828160"/>
          <a:ext cx="183216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800" b="1"/>
            <a:t>Whole Logic</a:t>
          </a:r>
          <a:r>
            <a:rPr lang="fr-FR" sz="1800" b="1" baseline="0"/>
            <a:t> Tree</a:t>
          </a:r>
          <a:endParaRPr lang="fr-FR" sz="18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673954</xdr:colOff>
      <xdr:row>48</xdr:row>
      <xdr:rowOff>113126</xdr:rowOff>
    </xdr:from>
    <xdr:to>
      <xdr:col>12</xdr:col>
      <xdr:colOff>691322</xdr:colOff>
      <xdr:row>87</xdr:row>
      <xdr:rowOff>79844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760400</xdr:colOff>
      <xdr:row>48</xdr:row>
      <xdr:rowOff>104054</xdr:rowOff>
    </xdr:from>
    <xdr:to>
      <xdr:col>23</xdr:col>
      <xdr:colOff>15768</xdr:colOff>
      <xdr:row>87</xdr:row>
      <xdr:rowOff>28083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18</xdr:row>
      <xdr:rowOff>57150</xdr:rowOff>
    </xdr:from>
    <xdr:to>
      <xdr:col>9</xdr:col>
      <xdr:colOff>504825</xdr:colOff>
      <xdr:row>50</xdr:row>
      <xdr:rowOff>114300</xdr:rowOff>
    </xdr:to>
    <xdr:graphicFrame macro="">
      <xdr:nvGraphicFramePr>
        <xdr:cNvPr id="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0</xdr:colOff>
      <xdr:row>2</xdr:row>
      <xdr:rowOff>0</xdr:rowOff>
    </xdr:from>
    <xdr:to>
      <xdr:col>10</xdr:col>
      <xdr:colOff>933450</xdr:colOff>
      <xdr:row>4</xdr:row>
      <xdr:rowOff>85725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0475" y="323850"/>
          <a:ext cx="34194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Normal="100" workbookViewId="0"/>
  </sheetViews>
  <sheetFormatPr baseColWidth="10" defaultRowHeight="12.5" x14ac:dyDescent="0.25"/>
  <cols>
    <col min="2" max="2" width="19.81640625" bestFit="1" customWidth="1"/>
    <col min="3" max="3" width="14.90625" customWidth="1"/>
    <col min="9" max="9" width="15" bestFit="1" customWidth="1"/>
  </cols>
  <sheetData>
    <row r="1" spans="1:9" ht="25" x14ac:dyDescent="0.5">
      <c r="A1" s="54" t="s">
        <v>81</v>
      </c>
    </row>
    <row r="3" spans="1:9" x14ac:dyDescent="0.25">
      <c r="A3" s="2" t="s">
        <v>82</v>
      </c>
    </row>
    <row r="4" spans="1:9" ht="13" thickBot="1" x14ac:dyDescent="0.3"/>
    <row r="5" spans="1:9" ht="16" thickBot="1" x14ac:dyDescent="0.4">
      <c r="B5" s="63" t="s">
        <v>24</v>
      </c>
      <c r="C5" s="64" t="s">
        <v>25</v>
      </c>
      <c r="D5" s="64" t="s">
        <v>26</v>
      </c>
      <c r="E5" s="64" t="s">
        <v>83</v>
      </c>
      <c r="F5" s="64" t="s">
        <v>27</v>
      </c>
      <c r="G5" s="64" t="s">
        <v>34</v>
      </c>
      <c r="H5" s="65" t="s">
        <v>57</v>
      </c>
    </row>
    <row r="6" spans="1:9" ht="15.5" x14ac:dyDescent="0.35">
      <c r="B6" s="66" t="s">
        <v>30</v>
      </c>
      <c r="C6" s="67">
        <v>15</v>
      </c>
      <c r="D6" s="67" t="s">
        <v>31</v>
      </c>
      <c r="E6" s="67" t="s">
        <v>32</v>
      </c>
      <c r="F6" s="67" t="s">
        <v>29</v>
      </c>
      <c r="G6" s="68">
        <v>1</v>
      </c>
      <c r="H6" s="69">
        <f t="shared" ref="H6:H37" si="0">IF(B6="FR",0.8,0.2)*0.5*0.5*0.5*0.5</f>
        <v>0.05</v>
      </c>
      <c r="I6" s="62" t="s">
        <v>84</v>
      </c>
    </row>
    <row r="7" spans="1:9" ht="15.5" x14ac:dyDescent="0.35">
      <c r="B7" s="70" t="s">
        <v>30</v>
      </c>
      <c r="C7" s="71">
        <v>15</v>
      </c>
      <c r="D7" s="71" t="s">
        <v>31</v>
      </c>
      <c r="E7" s="71" t="s">
        <v>32</v>
      </c>
      <c r="F7" s="72" t="s">
        <v>28</v>
      </c>
      <c r="G7" s="73">
        <v>2</v>
      </c>
      <c r="H7" s="74">
        <f t="shared" si="0"/>
        <v>0.05</v>
      </c>
    </row>
    <row r="8" spans="1:9" ht="15.5" x14ac:dyDescent="0.35">
      <c r="B8" s="70" t="s">
        <v>30</v>
      </c>
      <c r="C8" s="71">
        <v>15</v>
      </c>
      <c r="D8" s="71" t="s">
        <v>31</v>
      </c>
      <c r="E8" s="72" t="s">
        <v>31</v>
      </c>
      <c r="F8" s="71" t="s">
        <v>29</v>
      </c>
      <c r="G8" s="73">
        <v>3</v>
      </c>
      <c r="H8" s="74">
        <f t="shared" si="0"/>
        <v>0.05</v>
      </c>
    </row>
    <row r="9" spans="1:9" ht="15.5" x14ac:dyDescent="0.35">
      <c r="B9" s="70" t="s">
        <v>30</v>
      </c>
      <c r="C9" s="71">
        <v>15</v>
      </c>
      <c r="D9" s="71" t="s">
        <v>31</v>
      </c>
      <c r="E9" s="72" t="s">
        <v>31</v>
      </c>
      <c r="F9" s="72" t="s">
        <v>28</v>
      </c>
      <c r="G9" s="73">
        <v>4</v>
      </c>
      <c r="H9" s="74">
        <f t="shared" si="0"/>
        <v>0.05</v>
      </c>
    </row>
    <row r="10" spans="1:9" ht="15.5" x14ac:dyDescent="0.35">
      <c r="B10" s="70" t="s">
        <v>30</v>
      </c>
      <c r="C10" s="71">
        <v>15</v>
      </c>
      <c r="D10" s="72" t="s">
        <v>32</v>
      </c>
      <c r="E10" s="71" t="s">
        <v>32</v>
      </c>
      <c r="F10" s="71" t="s">
        <v>29</v>
      </c>
      <c r="G10" s="73">
        <v>5</v>
      </c>
      <c r="H10" s="74">
        <f t="shared" si="0"/>
        <v>0.05</v>
      </c>
    </row>
    <row r="11" spans="1:9" ht="15.5" x14ac:dyDescent="0.35">
      <c r="B11" s="70" t="s">
        <v>30</v>
      </c>
      <c r="C11" s="71">
        <v>15</v>
      </c>
      <c r="D11" s="72" t="s">
        <v>32</v>
      </c>
      <c r="E11" s="71" t="s">
        <v>32</v>
      </c>
      <c r="F11" s="72" t="s">
        <v>28</v>
      </c>
      <c r="G11" s="73">
        <v>6</v>
      </c>
      <c r="H11" s="74">
        <f t="shared" si="0"/>
        <v>0.05</v>
      </c>
    </row>
    <row r="12" spans="1:9" ht="15.5" x14ac:dyDescent="0.35">
      <c r="B12" s="70" t="s">
        <v>30</v>
      </c>
      <c r="C12" s="71">
        <v>15</v>
      </c>
      <c r="D12" s="72" t="s">
        <v>32</v>
      </c>
      <c r="E12" s="72" t="s">
        <v>31</v>
      </c>
      <c r="F12" s="71" t="s">
        <v>29</v>
      </c>
      <c r="G12" s="73">
        <v>7</v>
      </c>
      <c r="H12" s="74">
        <f t="shared" si="0"/>
        <v>0.05</v>
      </c>
    </row>
    <row r="13" spans="1:9" ht="15.5" x14ac:dyDescent="0.35">
      <c r="B13" s="70" t="s">
        <v>30</v>
      </c>
      <c r="C13" s="71">
        <v>15</v>
      </c>
      <c r="D13" s="72" t="s">
        <v>32</v>
      </c>
      <c r="E13" s="72" t="s">
        <v>31</v>
      </c>
      <c r="F13" s="72" t="s">
        <v>28</v>
      </c>
      <c r="G13" s="73">
        <v>8</v>
      </c>
      <c r="H13" s="74">
        <f t="shared" si="0"/>
        <v>0.05</v>
      </c>
    </row>
    <row r="14" spans="1:9" ht="15.5" x14ac:dyDescent="0.35">
      <c r="B14" s="70" t="s">
        <v>30</v>
      </c>
      <c r="C14" s="72">
        <v>20</v>
      </c>
      <c r="D14" s="71" t="s">
        <v>31</v>
      </c>
      <c r="E14" s="71" t="s">
        <v>32</v>
      </c>
      <c r="F14" s="71" t="s">
        <v>29</v>
      </c>
      <c r="G14" s="73">
        <v>9</v>
      </c>
      <c r="H14" s="74">
        <f t="shared" si="0"/>
        <v>0.05</v>
      </c>
    </row>
    <row r="15" spans="1:9" ht="15.5" x14ac:dyDescent="0.35">
      <c r="B15" s="70" t="s">
        <v>30</v>
      </c>
      <c r="C15" s="72">
        <v>20</v>
      </c>
      <c r="D15" s="71" t="s">
        <v>31</v>
      </c>
      <c r="E15" s="71" t="s">
        <v>32</v>
      </c>
      <c r="F15" s="72" t="s">
        <v>28</v>
      </c>
      <c r="G15" s="73">
        <v>10</v>
      </c>
      <c r="H15" s="74">
        <f t="shared" si="0"/>
        <v>0.05</v>
      </c>
    </row>
    <row r="16" spans="1:9" ht="15.5" x14ac:dyDescent="0.35">
      <c r="B16" s="70" t="s">
        <v>30</v>
      </c>
      <c r="C16" s="72">
        <v>20</v>
      </c>
      <c r="D16" s="71" t="s">
        <v>31</v>
      </c>
      <c r="E16" s="72" t="s">
        <v>31</v>
      </c>
      <c r="F16" s="71" t="s">
        <v>29</v>
      </c>
      <c r="G16" s="73">
        <v>11</v>
      </c>
      <c r="H16" s="74">
        <f t="shared" si="0"/>
        <v>0.05</v>
      </c>
    </row>
    <row r="17" spans="2:8" ht="15.5" x14ac:dyDescent="0.35">
      <c r="B17" s="70" t="s">
        <v>30</v>
      </c>
      <c r="C17" s="72">
        <v>20</v>
      </c>
      <c r="D17" s="71" t="s">
        <v>31</v>
      </c>
      <c r="E17" s="72" t="s">
        <v>31</v>
      </c>
      <c r="F17" s="72" t="s">
        <v>28</v>
      </c>
      <c r="G17" s="73">
        <v>12</v>
      </c>
      <c r="H17" s="74">
        <f t="shared" si="0"/>
        <v>0.05</v>
      </c>
    </row>
    <row r="18" spans="2:8" ht="15.5" x14ac:dyDescent="0.35">
      <c r="B18" s="70" t="s">
        <v>30</v>
      </c>
      <c r="C18" s="72">
        <v>20</v>
      </c>
      <c r="D18" s="72" t="s">
        <v>32</v>
      </c>
      <c r="E18" s="71" t="s">
        <v>32</v>
      </c>
      <c r="F18" s="71" t="s">
        <v>29</v>
      </c>
      <c r="G18" s="73">
        <v>13</v>
      </c>
      <c r="H18" s="74">
        <f t="shared" si="0"/>
        <v>0.05</v>
      </c>
    </row>
    <row r="19" spans="2:8" ht="15.5" x14ac:dyDescent="0.35">
      <c r="B19" s="70" t="s">
        <v>30</v>
      </c>
      <c r="C19" s="72">
        <v>20</v>
      </c>
      <c r="D19" s="72" t="s">
        <v>32</v>
      </c>
      <c r="E19" s="71" t="s">
        <v>32</v>
      </c>
      <c r="F19" s="72" t="s">
        <v>28</v>
      </c>
      <c r="G19" s="73">
        <v>14</v>
      </c>
      <c r="H19" s="74">
        <f t="shared" si="0"/>
        <v>0.05</v>
      </c>
    </row>
    <row r="20" spans="2:8" ht="15.5" x14ac:dyDescent="0.35">
      <c r="B20" s="70" t="s">
        <v>30</v>
      </c>
      <c r="C20" s="72">
        <v>20</v>
      </c>
      <c r="D20" s="72" t="s">
        <v>32</v>
      </c>
      <c r="E20" s="72" t="s">
        <v>31</v>
      </c>
      <c r="F20" s="71" t="s">
        <v>29</v>
      </c>
      <c r="G20" s="73">
        <v>15</v>
      </c>
      <c r="H20" s="74">
        <f t="shared" si="0"/>
        <v>0.05</v>
      </c>
    </row>
    <row r="21" spans="2:8" ht="15.5" x14ac:dyDescent="0.35">
      <c r="B21" s="70" t="s">
        <v>30</v>
      </c>
      <c r="C21" s="72">
        <v>20</v>
      </c>
      <c r="D21" s="72" t="s">
        <v>32</v>
      </c>
      <c r="E21" s="72" t="s">
        <v>31</v>
      </c>
      <c r="F21" s="72" t="s">
        <v>28</v>
      </c>
      <c r="G21" s="73">
        <v>16</v>
      </c>
      <c r="H21" s="74">
        <f t="shared" si="0"/>
        <v>0.05</v>
      </c>
    </row>
    <row r="22" spans="2:8" ht="15.5" x14ac:dyDescent="0.35">
      <c r="B22" s="75" t="s">
        <v>33</v>
      </c>
      <c r="C22" s="71">
        <v>15</v>
      </c>
      <c r="D22" s="71" t="s">
        <v>31</v>
      </c>
      <c r="E22" s="71" t="s">
        <v>32</v>
      </c>
      <c r="F22" s="71" t="s">
        <v>29</v>
      </c>
      <c r="G22" s="73">
        <v>17</v>
      </c>
      <c r="H22" s="74">
        <f t="shared" si="0"/>
        <v>1.2500000000000001E-2</v>
      </c>
    </row>
    <row r="23" spans="2:8" ht="15.5" x14ac:dyDescent="0.35">
      <c r="B23" s="75" t="s">
        <v>33</v>
      </c>
      <c r="C23" s="71">
        <v>15</v>
      </c>
      <c r="D23" s="71" t="s">
        <v>31</v>
      </c>
      <c r="E23" s="71" t="s">
        <v>32</v>
      </c>
      <c r="F23" s="72" t="s">
        <v>28</v>
      </c>
      <c r="G23" s="73">
        <v>18</v>
      </c>
      <c r="H23" s="74">
        <f t="shared" si="0"/>
        <v>1.2500000000000001E-2</v>
      </c>
    </row>
    <row r="24" spans="2:8" ht="15.5" x14ac:dyDescent="0.35">
      <c r="B24" s="75" t="s">
        <v>33</v>
      </c>
      <c r="C24" s="71">
        <v>15</v>
      </c>
      <c r="D24" s="71" t="s">
        <v>31</v>
      </c>
      <c r="E24" s="72" t="s">
        <v>31</v>
      </c>
      <c r="F24" s="71" t="s">
        <v>29</v>
      </c>
      <c r="G24" s="73">
        <v>19</v>
      </c>
      <c r="H24" s="74">
        <f t="shared" si="0"/>
        <v>1.2500000000000001E-2</v>
      </c>
    </row>
    <row r="25" spans="2:8" ht="15.5" x14ac:dyDescent="0.35">
      <c r="B25" s="75" t="s">
        <v>33</v>
      </c>
      <c r="C25" s="71">
        <v>15</v>
      </c>
      <c r="D25" s="71" t="s">
        <v>31</v>
      </c>
      <c r="E25" s="72" t="s">
        <v>31</v>
      </c>
      <c r="F25" s="72" t="s">
        <v>28</v>
      </c>
      <c r="G25" s="73">
        <v>20</v>
      </c>
      <c r="H25" s="74">
        <f t="shared" si="0"/>
        <v>1.2500000000000001E-2</v>
      </c>
    </row>
    <row r="26" spans="2:8" ht="15.5" x14ac:dyDescent="0.35">
      <c r="B26" s="75" t="s">
        <v>33</v>
      </c>
      <c r="C26" s="71">
        <v>15</v>
      </c>
      <c r="D26" s="72" t="s">
        <v>32</v>
      </c>
      <c r="E26" s="71" t="s">
        <v>32</v>
      </c>
      <c r="F26" s="71" t="s">
        <v>29</v>
      </c>
      <c r="G26" s="73">
        <v>21</v>
      </c>
      <c r="H26" s="74">
        <f t="shared" si="0"/>
        <v>1.2500000000000001E-2</v>
      </c>
    </row>
    <row r="27" spans="2:8" ht="15.5" x14ac:dyDescent="0.35">
      <c r="B27" s="75" t="s">
        <v>33</v>
      </c>
      <c r="C27" s="71">
        <v>15</v>
      </c>
      <c r="D27" s="72" t="s">
        <v>32</v>
      </c>
      <c r="E27" s="71" t="s">
        <v>32</v>
      </c>
      <c r="F27" s="72" t="s">
        <v>28</v>
      </c>
      <c r="G27" s="73">
        <v>22</v>
      </c>
      <c r="H27" s="74">
        <f t="shared" si="0"/>
        <v>1.2500000000000001E-2</v>
      </c>
    </row>
    <row r="28" spans="2:8" ht="15.5" x14ac:dyDescent="0.35">
      <c r="B28" s="75" t="s">
        <v>33</v>
      </c>
      <c r="C28" s="71">
        <v>15</v>
      </c>
      <c r="D28" s="72" t="s">
        <v>32</v>
      </c>
      <c r="E28" s="72" t="s">
        <v>31</v>
      </c>
      <c r="F28" s="71" t="s">
        <v>29</v>
      </c>
      <c r="G28" s="73">
        <v>23</v>
      </c>
      <c r="H28" s="74">
        <f t="shared" si="0"/>
        <v>1.2500000000000001E-2</v>
      </c>
    </row>
    <row r="29" spans="2:8" ht="15.5" x14ac:dyDescent="0.35">
      <c r="B29" s="75" t="s">
        <v>33</v>
      </c>
      <c r="C29" s="71">
        <v>15</v>
      </c>
      <c r="D29" s="72" t="s">
        <v>32</v>
      </c>
      <c r="E29" s="72" t="s">
        <v>31</v>
      </c>
      <c r="F29" s="72" t="s">
        <v>28</v>
      </c>
      <c r="G29" s="73">
        <v>24</v>
      </c>
      <c r="H29" s="74">
        <f t="shared" si="0"/>
        <v>1.2500000000000001E-2</v>
      </c>
    </row>
    <row r="30" spans="2:8" ht="15.5" x14ac:dyDescent="0.35">
      <c r="B30" s="75" t="s">
        <v>33</v>
      </c>
      <c r="C30" s="72">
        <v>20</v>
      </c>
      <c r="D30" s="71" t="s">
        <v>31</v>
      </c>
      <c r="E30" s="71" t="s">
        <v>32</v>
      </c>
      <c r="F30" s="71" t="s">
        <v>29</v>
      </c>
      <c r="G30" s="73">
        <v>25</v>
      </c>
      <c r="H30" s="74">
        <f t="shared" si="0"/>
        <v>1.2500000000000001E-2</v>
      </c>
    </row>
    <row r="31" spans="2:8" ht="15.5" x14ac:dyDescent="0.35">
      <c r="B31" s="75" t="s">
        <v>33</v>
      </c>
      <c r="C31" s="72">
        <v>20</v>
      </c>
      <c r="D31" s="71" t="s">
        <v>31</v>
      </c>
      <c r="E31" s="71" t="s">
        <v>32</v>
      </c>
      <c r="F31" s="72" t="s">
        <v>28</v>
      </c>
      <c r="G31" s="73">
        <v>26</v>
      </c>
      <c r="H31" s="74">
        <f t="shared" si="0"/>
        <v>1.2500000000000001E-2</v>
      </c>
    </row>
    <row r="32" spans="2:8" ht="15.5" x14ac:dyDescent="0.35">
      <c r="B32" s="75" t="s">
        <v>33</v>
      </c>
      <c r="C32" s="72">
        <v>20</v>
      </c>
      <c r="D32" s="71" t="s">
        <v>31</v>
      </c>
      <c r="E32" s="72" t="s">
        <v>31</v>
      </c>
      <c r="F32" s="71" t="s">
        <v>29</v>
      </c>
      <c r="G32" s="73">
        <v>27</v>
      </c>
      <c r="H32" s="74">
        <f t="shared" si="0"/>
        <v>1.2500000000000001E-2</v>
      </c>
    </row>
    <row r="33" spans="2:8" ht="15.5" x14ac:dyDescent="0.35">
      <c r="B33" s="75" t="s">
        <v>33</v>
      </c>
      <c r="C33" s="72">
        <v>20</v>
      </c>
      <c r="D33" s="71" t="s">
        <v>31</v>
      </c>
      <c r="E33" s="72" t="s">
        <v>31</v>
      </c>
      <c r="F33" s="72" t="s">
        <v>28</v>
      </c>
      <c r="G33" s="73">
        <v>28</v>
      </c>
      <c r="H33" s="74">
        <f t="shared" si="0"/>
        <v>1.2500000000000001E-2</v>
      </c>
    </row>
    <row r="34" spans="2:8" ht="15.5" x14ac:dyDescent="0.35">
      <c r="B34" s="75" t="s">
        <v>33</v>
      </c>
      <c r="C34" s="72">
        <v>20</v>
      </c>
      <c r="D34" s="72" t="s">
        <v>32</v>
      </c>
      <c r="E34" s="71" t="s">
        <v>32</v>
      </c>
      <c r="F34" s="71" t="s">
        <v>29</v>
      </c>
      <c r="G34" s="73">
        <v>29</v>
      </c>
      <c r="H34" s="74">
        <f t="shared" si="0"/>
        <v>1.2500000000000001E-2</v>
      </c>
    </row>
    <row r="35" spans="2:8" ht="15.5" x14ac:dyDescent="0.35">
      <c r="B35" s="75" t="s">
        <v>33</v>
      </c>
      <c r="C35" s="72">
        <v>20</v>
      </c>
      <c r="D35" s="72" t="s">
        <v>32</v>
      </c>
      <c r="E35" s="71" t="s">
        <v>32</v>
      </c>
      <c r="F35" s="72" t="s">
        <v>28</v>
      </c>
      <c r="G35" s="73">
        <v>30</v>
      </c>
      <c r="H35" s="74">
        <f t="shared" si="0"/>
        <v>1.2500000000000001E-2</v>
      </c>
    </row>
    <row r="36" spans="2:8" ht="15.5" x14ac:dyDescent="0.35">
      <c r="B36" s="75" t="s">
        <v>33</v>
      </c>
      <c r="C36" s="72">
        <v>20</v>
      </c>
      <c r="D36" s="72" t="s">
        <v>32</v>
      </c>
      <c r="E36" s="72" t="s">
        <v>31</v>
      </c>
      <c r="F36" s="71" t="s">
        <v>29</v>
      </c>
      <c r="G36" s="73">
        <v>31</v>
      </c>
      <c r="H36" s="74">
        <f t="shared" si="0"/>
        <v>1.2500000000000001E-2</v>
      </c>
    </row>
    <row r="37" spans="2:8" ht="16" thickBot="1" x14ac:dyDescent="0.4">
      <c r="B37" s="76" t="s">
        <v>33</v>
      </c>
      <c r="C37" s="77">
        <v>20</v>
      </c>
      <c r="D37" s="77" t="s">
        <v>32</v>
      </c>
      <c r="E37" s="77" t="s">
        <v>31</v>
      </c>
      <c r="F37" s="77" t="s">
        <v>28</v>
      </c>
      <c r="G37" s="78">
        <v>32</v>
      </c>
      <c r="H37" s="79">
        <f t="shared" si="0"/>
        <v>1.2500000000000001E-2</v>
      </c>
    </row>
    <row r="38" spans="2:8" ht="15.5" x14ac:dyDescent="0.35">
      <c r="B38" s="52"/>
      <c r="C38" s="52"/>
      <c r="D38" s="52"/>
      <c r="E38" s="52"/>
      <c r="F38" s="52"/>
      <c r="G38" s="52"/>
      <c r="H38" s="52">
        <f>SUM(H6:H37)</f>
        <v>0.99999999999999944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15</v>
      </c>
      <c r="E4" s="19">
        <f t="shared" ref="E4:E9" si="0">IF($C$17="max",80,60)</f>
        <v>60</v>
      </c>
      <c r="F4" s="20">
        <f>D4/SIN(E4*PI()/180)</f>
        <v>17.320508075688775</v>
      </c>
      <c r="G4" s="20">
        <v>6</v>
      </c>
      <c r="H4" s="22">
        <f>3.93+1.02*LOG(C4*F4)</f>
        <v>6.780760390689661</v>
      </c>
      <c r="I4" s="20">
        <v>1</v>
      </c>
      <c r="J4" s="21">
        <f t="shared" ref="J4:J12" si="1">$C$2*C4*F4*1000000*B4*0.001</f>
        <v>1870614872174387.7</v>
      </c>
      <c r="K4" s="20">
        <f>POWER(10,1.5*G4+9.05)</f>
        <v>1.1220184543019693E+18</v>
      </c>
      <c r="L4" s="20">
        <f>POWER(10,1.5*H4+9.05)</f>
        <v>1.6639512030169131E+19</v>
      </c>
      <c r="M4" s="25">
        <f>J4*(1.5-I4)/I4*(1-O4)/O4/(L4-K4)</f>
        <v>3.0355116910838365E-4</v>
      </c>
      <c r="N4" s="26">
        <f>J4/L4</f>
        <v>1.1242005587560335E-4</v>
      </c>
      <c r="O4">
        <f>POWER(10,-I4*(H4-G4))</f>
        <v>0.16566837382927743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15</v>
      </c>
      <c r="E5" s="19">
        <f t="shared" si="0"/>
        <v>60</v>
      </c>
      <c r="F5" s="20">
        <f t="shared" ref="F5:F12" si="2">D5/SIN(E5*PI()/180)</f>
        <v>17.320508075688775</v>
      </c>
      <c r="G5" s="20">
        <v>6</v>
      </c>
      <c r="H5" s="22">
        <f t="shared" ref="H5:H12" si="3">3.93+1.02*LOG(C5*F5)</f>
        <v>6.6533228793491954</v>
      </c>
      <c r="I5" s="20">
        <v>1</v>
      </c>
      <c r="J5" s="21">
        <f t="shared" si="1"/>
        <v>1402961154130791</v>
      </c>
      <c r="K5" s="20">
        <f t="shared" ref="K5:L12" si="4">POWER(10,1.5*G5+9.05)</f>
        <v>1.1220184543019693E+18</v>
      </c>
      <c r="L5" s="20">
        <f t="shared" si="4"/>
        <v>1.071480616822049E+19</v>
      </c>
      <c r="M5" s="25">
        <f t="shared" ref="M5:M12" si="5">J5*(1.5-I5)/I5*(1-O5)/O5/(L5-K5)</f>
        <v>2.5602404487038582E-4</v>
      </c>
      <c r="N5" s="26">
        <f t="shared" ref="N5:N12" si="6">J5/L5</f>
        <v>1.3093668071121012E-4</v>
      </c>
      <c r="O5">
        <f t="shared" ref="O5:O12" si="7">POWER(10,-I5*(H5-G5))</f>
        <v>0.22216575692492838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15</v>
      </c>
      <c r="E6" s="19">
        <f t="shared" si="0"/>
        <v>60</v>
      </c>
      <c r="F6" s="20">
        <f t="shared" si="2"/>
        <v>17.320508075688775</v>
      </c>
      <c r="G6" s="20">
        <v>6</v>
      </c>
      <c r="H6" s="22">
        <f t="shared" si="3"/>
        <v>6.5203824354842892</v>
      </c>
      <c r="I6" s="20">
        <v>1</v>
      </c>
      <c r="J6" s="21">
        <f t="shared" si="1"/>
        <v>1039230484541326.6</v>
      </c>
      <c r="K6" s="20">
        <f t="shared" si="4"/>
        <v>1.1220184543019693E+18</v>
      </c>
      <c r="L6" s="20">
        <f t="shared" si="4"/>
        <v>6.769765935552041E+18</v>
      </c>
      <c r="M6" s="25">
        <f t="shared" si="5"/>
        <v>2.1291822245631727E-4</v>
      </c>
      <c r="N6" s="26">
        <f t="shared" si="6"/>
        <v>1.535105488778738E-4</v>
      </c>
      <c r="O6">
        <f t="shared" si="7"/>
        <v>0.30172935509270127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15</v>
      </c>
      <c r="E7" s="19">
        <f t="shared" si="0"/>
        <v>60</v>
      </c>
      <c r="F7" s="20">
        <f t="shared" si="2"/>
        <v>17.320508075688775</v>
      </c>
      <c r="G7" s="20">
        <v>6</v>
      </c>
      <c r="H7" s="22">
        <f t="shared" si="3"/>
        <v>6.3929449241438228</v>
      </c>
      <c r="I7" s="20">
        <v>1</v>
      </c>
      <c r="J7" s="21">
        <f t="shared" si="1"/>
        <v>1169134295108992.2</v>
      </c>
      <c r="K7" s="20">
        <f t="shared" si="4"/>
        <v>1.1220184543019693E+18</v>
      </c>
      <c r="L7" s="20">
        <f t="shared" si="4"/>
        <v>4.3593063109149763E+18</v>
      </c>
      <c r="M7" s="25">
        <f t="shared" si="5"/>
        <v>2.6569721289048574E-4</v>
      </c>
      <c r="N7" s="26">
        <f t="shared" si="6"/>
        <v>2.6819273795504456E-4</v>
      </c>
      <c r="O7">
        <f t="shared" si="7"/>
        <v>0.40462720198919566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15</v>
      </c>
      <c r="E8" s="19">
        <f t="shared" si="0"/>
        <v>60</v>
      </c>
      <c r="F8" s="20">
        <f t="shared" si="2"/>
        <v>17.320508075688775</v>
      </c>
      <c r="G8" s="20">
        <v>6</v>
      </c>
      <c r="H8" s="22">
        <f t="shared" si="3"/>
        <v>6.9262812443297674</v>
      </c>
      <c r="I8" s="20">
        <v>1</v>
      </c>
      <c r="J8" s="21">
        <f t="shared" si="1"/>
        <v>3897114317029974</v>
      </c>
      <c r="K8" s="20">
        <f t="shared" si="4"/>
        <v>1.1220184543019693E+18</v>
      </c>
      <c r="L8" s="20">
        <f t="shared" si="4"/>
        <v>2.7505647090044547E+19</v>
      </c>
      <c r="M8" s="25">
        <f t="shared" si="5"/>
        <v>5.4939174667770728E-4</v>
      </c>
      <c r="N8" s="26">
        <f t="shared" si="6"/>
        <v>1.4168415323122881E-4</v>
      </c>
      <c r="O8">
        <f t="shared" si="7"/>
        <v>0.11850011059530206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15</v>
      </c>
      <c r="E9" s="19">
        <f t="shared" si="0"/>
        <v>60</v>
      </c>
      <c r="F9" s="20">
        <f t="shared" si="2"/>
        <v>17.320508075688775</v>
      </c>
      <c r="G9" s="20">
        <v>6</v>
      </c>
      <c r="H9" s="22">
        <f t="shared" si="3"/>
        <v>6.7682812451443093</v>
      </c>
      <c r="I9" s="20">
        <v>1</v>
      </c>
      <c r="J9" s="21">
        <f t="shared" si="1"/>
        <v>2727980021920982</v>
      </c>
      <c r="K9" s="20">
        <f t="shared" si="4"/>
        <v>1.1220184543019693E+18</v>
      </c>
      <c r="L9" s="20">
        <f t="shared" si="4"/>
        <v>1.5937561282599979E+19</v>
      </c>
      <c r="M9" s="25">
        <f t="shared" si="5"/>
        <v>4.4791170728055091E-4</v>
      </c>
      <c r="N9" s="26">
        <f t="shared" si="6"/>
        <v>1.7116671575715203E-4</v>
      </c>
      <c r="O9">
        <f t="shared" si="7"/>
        <v>0.17049779032790366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15</v>
      </c>
      <c r="E10" s="19">
        <f>IF($C$17="max",60,40)</f>
        <v>40</v>
      </c>
      <c r="F10" s="20">
        <f t="shared" si="2"/>
        <v>23.335857402906189</v>
      </c>
      <c r="G10" s="20">
        <v>6</v>
      </c>
      <c r="H10" s="22">
        <f t="shared" si="3"/>
        <v>6.9128127883319443</v>
      </c>
      <c r="I10" s="20">
        <v>1</v>
      </c>
      <c r="J10" s="21">
        <f t="shared" si="1"/>
        <v>1260136299756934.2</v>
      </c>
      <c r="K10" s="20">
        <f t="shared" si="4"/>
        <v>1.1220184543019693E+18</v>
      </c>
      <c r="L10" s="20">
        <f t="shared" si="4"/>
        <v>2.6255432849302675E+19</v>
      </c>
      <c r="M10" s="25">
        <f t="shared" si="5"/>
        <v>1.8002310482577241E-4</v>
      </c>
      <c r="N10" s="26">
        <f t="shared" si="6"/>
        <v>4.7995258999906473E-5</v>
      </c>
      <c r="O10">
        <f t="shared" si="7"/>
        <v>0.12223264558520136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15</v>
      </c>
      <c r="E11" s="19">
        <f>IF($C$17="max",60,40)</f>
        <v>40</v>
      </c>
      <c r="F11" s="20">
        <f t="shared" si="2"/>
        <v>23.335857402906189</v>
      </c>
      <c r="G11" s="20">
        <v>6</v>
      </c>
      <c r="H11" s="22">
        <f t="shared" si="3"/>
        <v>6.553586619858355</v>
      </c>
      <c r="I11" s="20">
        <v>1</v>
      </c>
      <c r="J11" s="21">
        <f t="shared" si="1"/>
        <v>560060577669748.56</v>
      </c>
      <c r="K11" s="20">
        <f t="shared" si="4"/>
        <v>1.1220184543019693E+18</v>
      </c>
      <c r="L11" s="20">
        <f t="shared" si="4"/>
        <v>7.5924148472656988E+18</v>
      </c>
      <c r="M11" s="25">
        <f t="shared" si="5"/>
        <v>1.1155331465592147E-4</v>
      </c>
      <c r="N11" s="26">
        <f t="shared" si="6"/>
        <v>7.3765802967345293E-5</v>
      </c>
      <c r="O11">
        <f t="shared" si="7"/>
        <v>0.2795203169841281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15</v>
      </c>
      <c r="E12" s="19">
        <f>IF($C$17="max",60,40)</f>
        <v>40</v>
      </c>
      <c r="F12" s="20">
        <f t="shared" si="2"/>
        <v>23.335857402906189</v>
      </c>
      <c r="G12" s="20">
        <v>6</v>
      </c>
      <c r="H12" s="22">
        <f t="shared" si="3"/>
        <v>6.7853752769914788</v>
      </c>
      <c r="I12" s="20">
        <v>1</v>
      </c>
      <c r="J12" s="21">
        <f t="shared" si="1"/>
        <v>945102224817700.75</v>
      </c>
      <c r="K12" s="20">
        <f t="shared" si="4"/>
        <v>1.1220184543019693E+18</v>
      </c>
      <c r="L12" s="20">
        <f t="shared" si="4"/>
        <v>1.6906858406240635E+19</v>
      </c>
      <c r="M12" s="25">
        <f t="shared" si="5"/>
        <v>1.5269792474633369E-4</v>
      </c>
      <c r="N12" s="26">
        <f t="shared" si="6"/>
        <v>5.5900522859341269E-5</v>
      </c>
      <c r="O12">
        <f t="shared" si="7"/>
        <v>0.1639172740076337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3.0355116910838365E-4</v>
      </c>
      <c r="K16" s="20">
        <f>1/J16</f>
        <v>3294.3375014409767</v>
      </c>
      <c r="L16" s="37">
        <f>H4</f>
        <v>6.780760390689661</v>
      </c>
      <c r="M16" s="20"/>
      <c r="N16" s="20"/>
    </row>
    <row r="17" spans="1:14" ht="16" thickBot="1" x14ac:dyDescent="0.4">
      <c r="A17" s="126" t="s">
        <v>30</v>
      </c>
      <c r="B17" s="127">
        <v>15</v>
      </c>
      <c r="C17" s="127" t="s">
        <v>32</v>
      </c>
      <c r="D17" s="127" t="s">
        <v>31</v>
      </c>
      <c r="E17" s="127" t="s">
        <v>29</v>
      </c>
      <c r="F17" s="128">
        <v>7</v>
      </c>
      <c r="G17" s="20"/>
      <c r="H17" s="20"/>
      <c r="I17" s="32" t="s">
        <v>38</v>
      </c>
      <c r="J17" s="33">
        <f t="shared" ref="J17:J18" si="9">IF($A$17="FR",IF($E$17="GR",M5,N5),0.00000000001)</f>
        <v>2.5602404487038582E-4</v>
      </c>
      <c r="K17" s="20">
        <f t="shared" ref="K17:K24" si="10">1/J17</f>
        <v>3905.8831388522817</v>
      </c>
      <c r="L17" s="37">
        <f t="shared" ref="L17:L24" si="11">H5</f>
        <v>6.6533228793491954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2.1291822245631727E-4</v>
      </c>
      <c r="K18" s="20">
        <f t="shared" si="10"/>
        <v>4696.6388713167189</v>
      </c>
      <c r="L18" s="37">
        <f t="shared" si="11"/>
        <v>6.5203824354842892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0"/>
        <v>100000000000</v>
      </c>
      <c r="L19" s="37">
        <f t="shared" si="11"/>
        <v>6.3929449241438228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0"/>
        <v>100000000000</v>
      </c>
      <c r="L20" s="37">
        <f t="shared" si="11"/>
        <v>6.9262812443297674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0"/>
        <v>100000000000</v>
      </c>
      <c r="L21" s="37">
        <f t="shared" si="11"/>
        <v>6.7682812451443093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1.8002310482577241E-4</v>
      </c>
      <c r="K22" s="20">
        <f t="shared" si="10"/>
        <v>5554.8425351723981</v>
      </c>
      <c r="L22" s="37">
        <f t="shared" si="11"/>
        <v>6.9128127883319443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1.1155331465592147E-4</v>
      </c>
      <c r="K23" s="20">
        <f t="shared" si="10"/>
        <v>8964.3234993458627</v>
      </c>
      <c r="L23" s="37">
        <f t="shared" si="11"/>
        <v>6.553586619858355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1.5269792474633369E-4</v>
      </c>
      <c r="K24" s="20">
        <f t="shared" si="10"/>
        <v>6548.8774759789931</v>
      </c>
      <c r="L24" s="37">
        <f t="shared" si="11"/>
        <v>6.7853752769914788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4.5499999999999999E-2</v>
      </c>
      <c r="C28" s="1">
        <v>8.3000000000000004E-2</v>
      </c>
      <c r="D28" s="1">
        <v>0.317</v>
      </c>
      <c r="E28" s="1">
        <v>0.41599999999999998</v>
      </c>
      <c r="F28" s="1">
        <v>0.69599999999999995</v>
      </c>
      <c r="G28">
        <v>0</v>
      </c>
    </row>
    <row r="29" spans="1:14" x14ac:dyDescent="0.25">
      <c r="A29">
        <v>2</v>
      </c>
      <c r="B29" s="1">
        <v>5.1499999999999997E-2</v>
      </c>
      <c r="C29" s="1">
        <v>9.3799999999999994E-2</v>
      </c>
      <c r="D29" s="1">
        <v>0.36299999999999999</v>
      </c>
      <c r="E29" s="1">
        <v>0.48099999999999998</v>
      </c>
      <c r="F29" s="1">
        <v>0.79400000000000004</v>
      </c>
      <c r="G29">
        <v>0</v>
      </c>
    </row>
    <row r="30" spans="1:14" x14ac:dyDescent="0.25">
      <c r="A30">
        <v>3</v>
      </c>
      <c r="B30" s="1">
        <v>6.5100000000000005E-2</v>
      </c>
      <c r="C30" s="1">
        <v>0.11899999999999999</v>
      </c>
      <c r="D30" s="1">
        <v>0.46800000000000003</v>
      </c>
      <c r="E30" s="1">
        <v>0.61799999999999999</v>
      </c>
      <c r="F30" s="1">
        <v>1.04</v>
      </c>
      <c r="G30">
        <v>0</v>
      </c>
    </row>
    <row r="31" spans="1:14" x14ac:dyDescent="0.25">
      <c r="A31">
        <v>4</v>
      </c>
      <c r="B31" s="1">
        <v>0.108</v>
      </c>
      <c r="C31" s="1">
        <v>0.19400000000000001</v>
      </c>
      <c r="D31" s="1">
        <v>0.75</v>
      </c>
      <c r="E31" s="1">
        <v>0.997</v>
      </c>
      <c r="F31" s="1">
        <v>1.66</v>
      </c>
      <c r="G31">
        <v>0</v>
      </c>
    </row>
    <row r="32" spans="1:14" x14ac:dyDescent="0.25">
      <c r="A32">
        <v>5</v>
      </c>
      <c r="B32" s="1">
        <v>0.109</v>
      </c>
      <c r="C32" s="1">
        <v>0.19500000000000001</v>
      </c>
      <c r="D32" s="1">
        <v>0.76700000000000002</v>
      </c>
      <c r="E32" s="1">
        <v>1.02</v>
      </c>
      <c r="F32" s="1">
        <v>1.73</v>
      </c>
      <c r="G32">
        <v>0</v>
      </c>
    </row>
    <row r="33" spans="1:7" x14ac:dyDescent="0.25">
      <c r="A33">
        <v>6</v>
      </c>
      <c r="B33" s="1">
        <v>7.6899999999999996E-2</v>
      </c>
      <c r="C33" s="1">
        <v>0.13600000000000001</v>
      </c>
      <c r="D33" s="1">
        <v>0.54400000000000004</v>
      </c>
      <c r="E33" s="1">
        <v>0.72899999999999998</v>
      </c>
      <c r="F33" s="1">
        <v>1.25</v>
      </c>
      <c r="G33">
        <v>0</v>
      </c>
    </row>
    <row r="34" spans="1:7" x14ac:dyDescent="0.25">
      <c r="A34">
        <v>7</v>
      </c>
      <c r="B34" s="1">
        <v>5.62E-2</v>
      </c>
      <c r="C34" s="1">
        <v>0.10199999999999999</v>
      </c>
      <c r="D34" s="1">
        <v>0.437</v>
      </c>
      <c r="E34" s="1">
        <v>0.58899999999999997</v>
      </c>
      <c r="F34" s="1">
        <v>1.03</v>
      </c>
      <c r="G34">
        <v>0</v>
      </c>
    </row>
    <row r="35" spans="1:7" x14ac:dyDescent="0.25">
      <c r="A35">
        <v>8</v>
      </c>
      <c r="B35" s="1">
        <v>3.9600000000000003E-2</v>
      </c>
      <c r="C35" s="1">
        <v>7.3099999999999998E-2</v>
      </c>
      <c r="D35" s="1">
        <v>0.32100000000000001</v>
      </c>
      <c r="E35" s="1">
        <v>0.433</v>
      </c>
      <c r="F35" s="1">
        <v>0.75900000000000001</v>
      </c>
      <c r="G35">
        <v>0</v>
      </c>
    </row>
    <row r="36" spans="1:7" x14ac:dyDescent="0.25">
      <c r="A36">
        <v>9</v>
      </c>
      <c r="B36" s="1">
        <v>1.5800000000000002E-2</v>
      </c>
      <c r="C36" s="1">
        <v>3.0599999999999999E-2</v>
      </c>
      <c r="D36" s="1">
        <v>0.14699999999999999</v>
      </c>
      <c r="E36" s="1">
        <v>0.20200000000000001</v>
      </c>
      <c r="F36" s="1">
        <v>0.36299999999999999</v>
      </c>
      <c r="G36">
        <v>0</v>
      </c>
    </row>
    <row r="37" spans="1:7" x14ac:dyDescent="0.25">
      <c r="A37">
        <v>10</v>
      </c>
      <c r="B37" s="1">
        <v>5.8799999999999998E-3</v>
      </c>
      <c r="C37" s="1">
        <v>1.1900000000000001E-2</v>
      </c>
      <c r="D37" s="1">
        <v>6.4600000000000005E-2</v>
      </c>
      <c r="E37" s="1">
        <v>9.06E-2</v>
      </c>
      <c r="F37" s="1">
        <v>0.17</v>
      </c>
      <c r="G37">
        <v>0</v>
      </c>
    </row>
    <row r="38" spans="1:7" x14ac:dyDescent="0.25">
      <c r="A38">
        <v>11</v>
      </c>
      <c r="B38" s="1">
        <v>2.8500000000000001E-3</v>
      </c>
      <c r="C38" s="1">
        <v>6.0200000000000002E-3</v>
      </c>
      <c r="D38" s="1">
        <v>3.4000000000000002E-2</v>
      </c>
      <c r="E38" s="1">
        <v>4.7600000000000003E-2</v>
      </c>
      <c r="F38" s="1">
        <v>8.9200000000000002E-2</v>
      </c>
      <c r="G38">
        <v>10000</v>
      </c>
    </row>
    <row r="40" spans="1:7" x14ac:dyDescent="0.25">
      <c r="A40" t="s">
        <v>47</v>
      </c>
    </row>
    <row r="41" spans="1:7" x14ac:dyDescent="0.25">
      <c r="A41">
        <v>1</v>
      </c>
      <c r="B41" s="1">
        <v>6.9500000000000006E-2</v>
      </c>
      <c r="C41" s="1">
        <v>0.12</v>
      </c>
      <c r="D41" s="1">
        <v>0.41299999999999998</v>
      </c>
      <c r="E41" s="1">
        <v>0.53300000000000003</v>
      </c>
      <c r="F41" s="1">
        <v>0.83699999999999997</v>
      </c>
      <c r="G41">
        <v>0</v>
      </c>
    </row>
    <row r="42" spans="1:7" x14ac:dyDescent="0.25">
      <c r="A42">
        <v>2</v>
      </c>
      <c r="B42" s="1">
        <v>7.5300000000000006E-2</v>
      </c>
      <c r="C42" s="1">
        <v>0.13</v>
      </c>
      <c r="D42" s="1">
        <v>0.45700000000000002</v>
      </c>
      <c r="E42" s="1">
        <v>0.58599999999999997</v>
      </c>
      <c r="F42" s="1">
        <v>0.93200000000000005</v>
      </c>
      <c r="G42">
        <v>0</v>
      </c>
    </row>
    <row r="43" spans="1:7" x14ac:dyDescent="0.25">
      <c r="A43">
        <v>3</v>
      </c>
      <c r="B43" s="1">
        <v>9.2799999999999994E-2</v>
      </c>
      <c r="C43" s="1">
        <v>0.16300000000000001</v>
      </c>
      <c r="D43" s="1">
        <v>0.56799999999999995</v>
      </c>
      <c r="E43" s="1">
        <v>0.73499999999999999</v>
      </c>
      <c r="F43" s="1">
        <v>1.1599999999999999</v>
      </c>
      <c r="G43">
        <v>0</v>
      </c>
    </row>
    <row r="44" spans="1:7" x14ac:dyDescent="0.25">
      <c r="A44">
        <v>4</v>
      </c>
      <c r="B44" s="1">
        <v>0.14699999999999999</v>
      </c>
      <c r="C44" s="1">
        <v>0.26100000000000001</v>
      </c>
      <c r="D44" s="1">
        <v>0.89600000000000002</v>
      </c>
      <c r="E44" s="1">
        <v>1.1499999999999999</v>
      </c>
      <c r="F44" s="1">
        <v>1.82</v>
      </c>
      <c r="G44">
        <v>0</v>
      </c>
    </row>
    <row r="45" spans="1:7" x14ac:dyDescent="0.25">
      <c r="A45">
        <v>5</v>
      </c>
      <c r="B45" s="1">
        <v>0.16600000000000001</v>
      </c>
      <c r="C45" s="1">
        <v>0.29399999999999998</v>
      </c>
      <c r="D45" s="1">
        <v>1.06</v>
      </c>
      <c r="E45" s="1">
        <v>1.4</v>
      </c>
      <c r="F45" s="1">
        <v>2.25</v>
      </c>
      <c r="G45">
        <v>0</v>
      </c>
    </row>
    <row r="46" spans="1:7" x14ac:dyDescent="0.25">
      <c r="A46">
        <v>6</v>
      </c>
      <c r="B46" s="1">
        <v>0.125</v>
      </c>
      <c r="C46" s="1">
        <v>0.223</v>
      </c>
      <c r="D46" s="1">
        <v>0.89100000000000001</v>
      </c>
      <c r="E46" s="1">
        <v>1.19</v>
      </c>
      <c r="F46" s="1">
        <v>2.0299999999999998</v>
      </c>
      <c r="G46">
        <v>0</v>
      </c>
    </row>
    <row r="47" spans="1:7" x14ac:dyDescent="0.25">
      <c r="A47">
        <v>7</v>
      </c>
      <c r="B47" s="1">
        <v>9.7000000000000003E-2</v>
      </c>
      <c r="C47" s="1">
        <v>0.17599999999999999</v>
      </c>
      <c r="D47" s="1">
        <v>0.74</v>
      </c>
      <c r="E47" s="1">
        <v>0.999</v>
      </c>
      <c r="F47" s="1">
        <v>1.7</v>
      </c>
      <c r="G47">
        <v>0</v>
      </c>
    </row>
    <row r="48" spans="1:7" x14ac:dyDescent="0.25">
      <c r="A48">
        <v>8</v>
      </c>
      <c r="B48" s="1">
        <v>7.7299999999999994E-2</v>
      </c>
      <c r="C48" s="1">
        <v>0.14099999999999999</v>
      </c>
      <c r="D48" s="1">
        <v>0.61399999999999999</v>
      </c>
      <c r="E48" s="1">
        <v>0.82899999999999996</v>
      </c>
      <c r="F48" s="1">
        <v>1.44</v>
      </c>
      <c r="G48">
        <v>0</v>
      </c>
    </row>
    <row r="49" spans="1:7" x14ac:dyDescent="0.25">
      <c r="A49">
        <v>9</v>
      </c>
      <c r="B49" s="1">
        <v>3.2399999999999998E-2</v>
      </c>
      <c r="C49" s="1">
        <v>6.08E-2</v>
      </c>
      <c r="D49" s="1">
        <v>0.28299999999999997</v>
      </c>
      <c r="E49" s="1">
        <v>0.38800000000000001</v>
      </c>
      <c r="F49" s="1">
        <v>0.69699999999999995</v>
      </c>
      <c r="G49">
        <v>0</v>
      </c>
    </row>
    <row r="50" spans="1:7" x14ac:dyDescent="0.25">
      <c r="A50">
        <v>10</v>
      </c>
      <c r="B50" s="1">
        <v>1.0999999999999999E-2</v>
      </c>
      <c r="C50" s="1">
        <v>2.18E-2</v>
      </c>
      <c r="D50" s="1">
        <v>0.111</v>
      </c>
      <c r="E50" s="1">
        <v>0.152</v>
      </c>
      <c r="F50" s="1">
        <v>0.27500000000000002</v>
      </c>
      <c r="G50">
        <v>0</v>
      </c>
    </row>
    <row r="51" spans="1:7" x14ac:dyDescent="0.25">
      <c r="A51">
        <v>11</v>
      </c>
      <c r="B51" s="1">
        <v>5.0400000000000002E-3</v>
      </c>
      <c r="C51" s="1">
        <v>1.0699999999999999E-2</v>
      </c>
      <c r="D51" s="1">
        <v>5.9400000000000001E-2</v>
      </c>
      <c r="E51" s="1">
        <v>8.1600000000000006E-2</v>
      </c>
      <c r="F51" s="1">
        <v>0.14499999999999999</v>
      </c>
      <c r="G51">
        <v>0</v>
      </c>
    </row>
    <row r="53" spans="1:7" x14ac:dyDescent="0.25">
      <c r="A53" t="s">
        <v>48</v>
      </c>
    </row>
    <row r="54" spans="1:7" x14ac:dyDescent="0.25">
      <c r="A54">
        <v>1</v>
      </c>
      <c r="B54" s="1">
        <v>5.1200000000000002E-2</v>
      </c>
      <c r="C54" s="1">
        <v>0.108</v>
      </c>
      <c r="D54" s="1">
        <v>0.55200000000000005</v>
      </c>
      <c r="E54" s="1">
        <v>0.76700000000000002</v>
      </c>
      <c r="F54" s="1">
        <v>1.42</v>
      </c>
      <c r="G54">
        <v>0</v>
      </c>
    </row>
    <row r="55" spans="1:7" x14ac:dyDescent="0.25">
      <c r="A55">
        <v>2</v>
      </c>
      <c r="B55" s="1">
        <v>6.8000000000000005E-2</v>
      </c>
      <c r="C55" s="1">
        <v>0.14599999999999999</v>
      </c>
      <c r="D55" s="1">
        <v>0.75900000000000001</v>
      </c>
      <c r="E55" s="1">
        <v>1.06</v>
      </c>
      <c r="F55" s="1">
        <v>1.98</v>
      </c>
      <c r="G55">
        <v>0</v>
      </c>
    </row>
    <row r="56" spans="1:7" x14ac:dyDescent="0.25">
      <c r="A56">
        <v>3</v>
      </c>
      <c r="B56" s="1">
        <v>8.7099999999999997E-2</v>
      </c>
      <c r="C56" s="1">
        <v>0.189</v>
      </c>
      <c r="D56" s="1">
        <v>1</v>
      </c>
      <c r="E56" s="1">
        <v>1.41</v>
      </c>
      <c r="F56" s="1">
        <v>2.65</v>
      </c>
      <c r="G56">
        <v>0</v>
      </c>
    </row>
    <row r="57" spans="1:7" x14ac:dyDescent="0.25">
      <c r="A57">
        <v>4</v>
      </c>
      <c r="B57" s="1">
        <v>0.113</v>
      </c>
      <c r="C57" s="1">
        <v>0.24099999999999999</v>
      </c>
      <c r="D57" s="1">
        <v>1.24</v>
      </c>
      <c r="E57" s="1">
        <v>1.74</v>
      </c>
      <c r="F57" s="1">
        <v>3.3</v>
      </c>
      <c r="G57">
        <v>0</v>
      </c>
    </row>
    <row r="58" spans="1:7" x14ac:dyDescent="0.25">
      <c r="A58">
        <v>5</v>
      </c>
      <c r="B58" s="1">
        <v>9.3700000000000006E-2</v>
      </c>
      <c r="C58" s="1">
        <v>0.193</v>
      </c>
      <c r="D58" s="1">
        <v>1</v>
      </c>
      <c r="E58" s="1">
        <v>1.41</v>
      </c>
      <c r="F58" s="1">
        <v>2.68</v>
      </c>
      <c r="G58">
        <v>0</v>
      </c>
    </row>
    <row r="59" spans="1:7" x14ac:dyDescent="0.25">
      <c r="A59">
        <v>6</v>
      </c>
      <c r="B59" s="1">
        <v>6.54E-2</v>
      </c>
      <c r="C59" s="1">
        <v>0.13600000000000001</v>
      </c>
      <c r="D59" s="1">
        <v>0.72399999999999998</v>
      </c>
      <c r="E59" s="1">
        <v>1.02</v>
      </c>
      <c r="F59" s="1">
        <v>1.91</v>
      </c>
      <c r="G59">
        <v>0</v>
      </c>
    </row>
    <row r="60" spans="1:7" x14ac:dyDescent="0.25">
      <c r="A60">
        <v>7</v>
      </c>
      <c r="B60" s="1">
        <v>4.5999999999999999E-2</v>
      </c>
      <c r="C60" s="1">
        <v>9.6699999999999994E-2</v>
      </c>
      <c r="D60" s="1">
        <v>0.52500000000000002</v>
      </c>
      <c r="E60" s="1">
        <v>0.73899999999999999</v>
      </c>
      <c r="F60" s="1">
        <v>1.4</v>
      </c>
      <c r="G60">
        <v>0</v>
      </c>
    </row>
    <row r="61" spans="1:7" x14ac:dyDescent="0.25">
      <c r="A61">
        <v>8</v>
      </c>
      <c r="B61" s="1">
        <v>3.5700000000000003E-2</v>
      </c>
      <c r="C61" s="1">
        <v>7.51E-2</v>
      </c>
      <c r="D61" s="1">
        <v>0.41299999999999998</v>
      </c>
      <c r="E61" s="1">
        <v>0.58099999999999996</v>
      </c>
      <c r="F61" s="1">
        <v>1.1000000000000001</v>
      </c>
      <c r="G61">
        <v>0</v>
      </c>
    </row>
    <row r="62" spans="1:7" x14ac:dyDescent="0.25">
      <c r="A62">
        <v>9</v>
      </c>
      <c r="B62" s="1">
        <v>1.6199999999999999E-2</v>
      </c>
      <c r="C62" s="1">
        <v>3.5999999999999997E-2</v>
      </c>
      <c r="D62" s="1">
        <v>0.221</v>
      </c>
      <c r="E62" s="1">
        <v>0.314</v>
      </c>
      <c r="F62" s="1">
        <v>0.6</v>
      </c>
      <c r="G62">
        <v>0</v>
      </c>
    </row>
    <row r="63" spans="1:7" x14ac:dyDescent="0.25">
      <c r="A63">
        <v>10</v>
      </c>
      <c r="B63" s="1">
        <v>6.6899999999999998E-3</v>
      </c>
      <c r="C63" s="1">
        <v>1.6E-2</v>
      </c>
      <c r="D63" s="1">
        <v>0.105</v>
      </c>
      <c r="E63" s="1">
        <v>0.14899999999999999</v>
      </c>
      <c r="F63" s="1">
        <v>0.28199999999999997</v>
      </c>
      <c r="G63">
        <v>0</v>
      </c>
    </row>
    <row r="64" spans="1:7" x14ac:dyDescent="0.25">
      <c r="A64">
        <v>11</v>
      </c>
      <c r="B64" s="1">
        <v>3.4299999999999999E-3</v>
      </c>
      <c r="C64" s="1">
        <v>8.3999999999999995E-3</v>
      </c>
      <c r="D64" s="1">
        <v>5.3499999999999999E-2</v>
      </c>
      <c r="E64" s="1">
        <v>7.4700000000000003E-2</v>
      </c>
      <c r="F64" s="1">
        <v>0.13800000000000001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5.9400000000000001E-2</v>
      </c>
      <c r="C67" s="1">
        <v>0.11</v>
      </c>
      <c r="D67" s="1">
        <v>0.45800000000000002</v>
      </c>
      <c r="E67" s="1">
        <v>0.61799999999999999</v>
      </c>
      <c r="F67" s="1">
        <v>1.1000000000000001</v>
      </c>
      <c r="G67">
        <v>0</v>
      </c>
    </row>
    <row r="68" spans="1:7" x14ac:dyDescent="0.25">
      <c r="A68">
        <v>2</v>
      </c>
      <c r="B68" s="1">
        <v>6.9800000000000001E-2</v>
      </c>
      <c r="C68" s="1">
        <v>0.129</v>
      </c>
      <c r="D68" s="1">
        <v>0.53600000000000003</v>
      </c>
      <c r="E68" s="1">
        <v>0.72899999999999998</v>
      </c>
      <c r="F68" s="1">
        <v>1.3</v>
      </c>
      <c r="G68">
        <v>0</v>
      </c>
    </row>
    <row r="69" spans="1:7" x14ac:dyDescent="0.25">
      <c r="A69">
        <v>3</v>
      </c>
      <c r="B69" s="1">
        <v>8.2100000000000006E-2</v>
      </c>
      <c r="C69" s="1">
        <v>0.151</v>
      </c>
      <c r="D69" s="1">
        <v>0.63</v>
      </c>
      <c r="E69" s="1">
        <v>0.85699999999999998</v>
      </c>
      <c r="F69" s="1">
        <v>1.55</v>
      </c>
      <c r="G69">
        <v>0</v>
      </c>
    </row>
    <row r="70" spans="1:7" x14ac:dyDescent="0.25">
      <c r="A70">
        <v>4</v>
      </c>
      <c r="B70" s="1">
        <v>0.14699999999999999</v>
      </c>
      <c r="C70" s="1">
        <v>0.27300000000000002</v>
      </c>
      <c r="D70" s="1">
        <v>1.1399999999999999</v>
      </c>
      <c r="E70" s="1">
        <v>1.57</v>
      </c>
      <c r="F70" s="1">
        <v>2.92</v>
      </c>
      <c r="G70">
        <v>0</v>
      </c>
    </row>
    <row r="71" spans="1:7" x14ac:dyDescent="0.25">
      <c r="A71">
        <v>5</v>
      </c>
      <c r="B71" s="1">
        <v>0.121</v>
      </c>
      <c r="C71" s="1">
        <v>0.224</v>
      </c>
      <c r="D71" s="1">
        <v>0.95</v>
      </c>
      <c r="E71" s="1">
        <v>1.3</v>
      </c>
      <c r="F71" s="1">
        <v>2.37</v>
      </c>
      <c r="G71">
        <v>0</v>
      </c>
    </row>
    <row r="72" spans="1:7" x14ac:dyDescent="0.25">
      <c r="A72">
        <v>6</v>
      </c>
      <c r="B72" s="1">
        <v>8.4400000000000003E-2</v>
      </c>
      <c r="C72" s="1">
        <v>0.157</v>
      </c>
      <c r="D72" s="1">
        <v>0.68300000000000005</v>
      </c>
      <c r="E72" s="1">
        <v>0.93200000000000005</v>
      </c>
      <c r="F72" s="1">
        <v>1.69</v>
      </c>
      <c r="G72">
        <v>0</v>
      </c>
    </row>
    <row r="73" spans="1:7" x14ac:dyDescent="0.25">
      <c r="A73">
        <v>7</v>
      </c>
      <c r="B73" s="1">
        <v>6.54E-2</v>
      </c>
      <c r="C73" s="1">
        <v>0.123</v>
      </c>
      <c r="D73" s="1">
        <v>0.55600000000000005</v>
      </c>
      <c r="E73" s="1">
        <v>0.76600000000000001</v>
      </c>
      <c r="F73" s="1">
        <v>1.41</v>
      </c>
      <c r="G73">
        <v>0</v>
      </c>
    </row>
    <row r="74" spans="1:7" x14ac:dyDescent="0.25">
      <c r="A74">
        <v>8</v>
      </c>
      <c r="B74" s="1">
        <v>5.04E-2</v>
      </c>
      <c r="C74" s="1">
        <v>9.5200000000000007E-2</v>
      </c>
      <c r="D74" s="1">
        <v>0.45100000000000001</v>
      </c>
      <c r="E74" s="1">
        <v>0.623</v>
      </c>
      <c r="F74" s="1">
        <v>1.1499999999999999</v>
      </c>
      <c r="G74">
        <v>0</v>
      </c>
    </row>
    <row r="75" spans="1:7" x14ac:dyDescent="0.25">
      <c r="A75">
        <v>9</v>
      </c>
      <c r="B75" s="1">
        <v>2.1399999999999999E-2</v>
      </c>
      <c r="C75" s="1">
        <v>4.2500000000000003E-2</v>
      </c>
      <c r="D75" s="1">
        <v>0.23699999999999999</v>
      </c>
      <c r="E75" s="1">
        <v>0.33400000000000002</v>
      </c>
      <c r="F75" s="1">
        <v>0.63600000000000001</v>
      </c>
      <c r="G75">
        <v>0</v>
      </c>
    </row>
    <row r="76" spans="1:7" x14ac:dyDescent="0.25">
      <c r="A76">
        <v>10</v>
      </c>
      <c r="B76" s="1">
        <v>7.6299999999999996E-3</v>
      </c>
      <c r="C76" s="1">
        <v>1.6E-2</v>
      </c>
      <c r="D76" s="1">
        <v>0.10100000000000001</v>
      </c>
      <c r="E76" s="1">
        <v>0.14499999999999999</v>
      </c>
      <c r="F76" s="1">
        <v>0.28399999999999997</v>
      </c>
      <c r="G76">
        <v>0</v>
      </c>
    </row>
    <row r="77" spans="1:7" x14ac:dyDescent="0.25">
      <c r="A77">
        <v>11</v>
      </c>
      <c r="B77" s="1">
        <v>3.98E-3</v>
      </c>
      <c r="C77" s="1">
        <v>8.5199999999999998E-3</v>
      </c>
      <c r="D77" s="1">
        <v>5.4300000000000001E-2</v>
      </c>
      <c r="E77" s="1">
        <v>7.7899999999999997E-2</v>
      </c>
      <c r="F77" s="1">
        <v>0.152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15</v>
      </c>
      <c r="E4" s="19">
        <f t="shared" ref="E4:E9" si="0">IF($C$17="max",80,60)</f>
        <v>60</v>
      </c>
      <c r="F4" s="20">
        <f>D4/SIN(E4*PI()/180)</f>
        <v>17.320508075688775</v>
      </c>
      <c r="G4" s="20">
        <v>6</v>
      </c>
      <c r="H4" s="22">
        <f>3.93+1.02*LOG(C4*F4)</f>
        <v>6.780760390689661</v>
      </c>
      <c r="I4" s="20">
        <v>1</v>
      </c>
      <c r="J4" s="21">
        <f t="shared" ref="J4:J12" si="1">$C$2*C4*F4*1000000*B4*0.001</f>
        <v>1870614872174387.7</v>
      </c>
      <c r="K4" s="20">
        <f>POWER(10,1.5*G4+9.05)</f>
        <v>1.1220184543019693E+18</v>
      </c>
      <c r="L4" s="20">
        <f>POWER(10,1.5*H4+9.05)</f>
        <v>1.6639512030169131E+19</v>
      </c>
      <c r="M4" s="25">
        <f>J4*(1.5-I4)/I4*(1-O4)/O4/(L4-K4)</f>
        <v>3.0355116910838365E-4</v>
      </c>
      <c r="N4" s="26">
        <f>J4/L4</f>
        <v>1.1242005587560335E-4</v>
      </c>
      <c r="O4">
        <f>POWER(10,-I4*(H4-G4))</f>
        <v>0.16566837382927743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15</v>
      </c>
      <c r="E5" s="19">
        <f t="shared" si="0"/>
        <v>60</v>
      </c>
      <c r="F5" s="20">
        <f t="shared" ref="F5:F12" si="2">D5/SIN(E5*PI()/180)</f>
        <v>17.320508075688775</v>
      </c>
      <c r="G5" s="20">
        <v>6</v>
      </c>
      <c r="H5" s="22">
        <f t="shared" ref="H5:H12" si="3">3.93+1.02*LOG(C5*F5)</f>
        <v>6.6533228793491954</v>
      </c>
      <c r="I5" s="20">
        <v>1</v>
      </c>
      <c r="J5" s="21">
        <f t="shared" si="1"/>
        <v>1402961154130791</v>
      </c>
      <c r="K5" s="20">
        <f t="shared" ref="K5:L12" si="4">POWER(10,1.5*G5+9.05)</f>
        <v>1.1220184543019693E+18</v>
      </c>
      <c r="L5" s="20">
        <f t="shared" si="4"/>
        <v>1.071480616822049E+19</v>
      </c>
      <c r="M5" s="25">
        <f t="shared" ref="M5:M12" si="5">J5*(1.5-I5)/I5*(1-O5)/O5/(L5-K5)</f>
        <v>2.5602404487038582E-4</v>
      </c>
      <c r="N5" s="26">
        <f t="shared" ref="N5:N12" si="6">J5/L5</f>
        <v>1.3093668071121012E-4</v>
      </c>
      <c r="O5">
        <f t="shared" ref="O5:O12" si="7">POWER(10,-I5*(H5-G5))</f>
        <v>0.22216575692492838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15</v>
      </c>
      <c r="E6" s="19">
        <f t="shared" si="0"/>
        <v>60</v>
      </c>
      <c r="F6" s="20">
        <f t="shared" si="2"/>
        <v>17.320508075688775</v>
      </c>
      <c r="G6" s="20">
        <v>6</v>
      </c>
      <c r="H6" s="22">
        <f t="shared" si="3"/>
        <v>6.5203824354842892</v>
      </c>
      <c r="I6" s="20">
        <v>1</v>
      </c>
      <c r="J6" s="21">
        <f t="shared" si="1"/>
        <v>1039230484541326.6</v>
      </c>
      <c r="K6" s="20">
        <f t="shared" si="4"/>
        <v>1.1220184543019693E+18</v>
      </c>
      <c r="L6" s="20">
        <f t="shared" si="4"/>
        <v>6.769765935552041E+18</v>
      </c>
      <c r="M6" s="25">
        <f t="shared" si="5"/>
        <v>2.1291822245631727E-4</v>
      </c>
      <c r="N6" s="26">
        <f t="shared" si="6"/>
        <v>1.535105488778738E-4</v>
      </c>
      <c r="O6">
        <f t="shared" si="7"/>
        <v>0.30172935509270127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15</v>
      </c>
      <c r="E7" s="19">
        <f t="shared" si="0"/>
        <v>60</v>
      </c>
      <c r="F7" s="20">
        <f t="shared" si="2"/>
        <v>17.320508075688775</v>
      </c>
      <c r="G7" s="20">
        <v>6</v>
      </c>
      <c r="H7" s="22">
        <f t="shared" si="3"/>
        <v>6.3929449241438228</v>
      </c>
      <c r="I7" s="20">
        <v>1</v>
      </c>
      <c r="J7" s="21">
        <f t="shared" si="1"/>
        <v>1169134295108992.2</v>
      </c>
      <c r="K7" s="20">
        <f t="shared" si="4"/>
        <v>1.1220184543019693E+18</v>
      </c>
      <c r="L7" s="20">
        <f t="shared" si="4"/>
        <v>4.3593063109149763E+18</v>
      </c>
      <c r="M7" s="25">
        <f t="shared" si="5"/>
        <v>2.6569721289048574E-4</v>
      </c>
      <c r="N7" s="26">
        <f t="shared" si="6"/>
        <v>2.6819273795504456E-4</v>
      </c>
      <c r="O7">
        <f t="shared" si="7"/>
        <v>0.40462720198919566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15</v>
      </c>
      <c r="E8" s="19">
        <f t="shared" si="0"/>
        <v>60</v>
      </c>
      <c r="F8" s="20">
        <f t="shared" si="2"/>
        <v>17.320508075688775</v>
      </c>
      <c r="G8" s="20">
        <v>6</v>
      </c>
      <c r="H8" s="22">
        <f t="shared" si="3"/>
        <v>6.9262812443297674</v>
      </c>
      <c r="I8" s="20">
        <v>1</v>
      </c>
      <c r="J8" s="21">
        <f t="shared" si="1"/>
        <v>3897114317029974</v>
      </c>
      <c r="K8" s="20">
        <f t="shared" si="4"/>
        <v>1.1220184543019693E+18</v>
      </c>
      <c r="L8" s="20">
        <f t="shared" si="4"/>
        <v>2.7505647090044547E+19</v>
      </c>
      <c r="M8" s="25">
        <f t="shared" si="5"/>
        <v>5.4939174667770728E-4</v>
      </c>
      <c r="N8" s="26">
        <f t="shared" si="6"/>
        <v>1.4168415323122881E-4</v>
      </c>
      <c r="O8">
        <f t="shared" si="7"/>
        <v>0.11850011059530206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15</v>
      </c>
      <c r="E9" s="19">
        <f t="shared" si="0"/>
        <v>60</v>
      </c>
      <c r="F9" s="20">
        <f t="shared" si="2"/>
        <v>17.320508075688775</v>
      </c>
      <c r="G9" s="20">
        <v>6</v>
      </c>
      <c r="H9" s="22">
        <f t="shared" si="3"/>
        <v>6.7682812451443093</v>
      </c>
      <c r="I9" s="20">
        <v>1</v>
      </c>
      <c r="J9" s="21">
        <f t="shared" si="1"/>
        <v>2727980021920982</v>
      </c>
      <c r="K9" s="20">
        <f t="shared" si="4"/>
        <v>1.1220184543019693E+18</v>
      </c>
      <c r="L9" s="20">
        <f t="shared" si="4"/>
        <v>1.5937561282599979E+19</v>
      </c>
      <c r="M9" s="25">
        <f t="shared" si="5"/>
        <v>4.4791170728055091E-4</v>
      </c>
      <c r="N9" s="26">
        <f t="shared" si="6"/>
        <v>1.7116671575715203E-4</v>
      </c>
      <c r="O9">
        <f t="shared" si="7"/>
        <v>0.17049779032790366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15</v>
      </c>
      <c r="E10" s="19">
        <f>IF($C$17="max",60,40)</f>
        <v>40</v>
      </c>
      <c r="F10" s="20">
        <f t="shared" si="2"/>
        <v>23.335857402906189</v>
      </c>
      <c r="G10" s="20">
        <v>6</v>
      </c>
      <c r="H10" s="22">
        <f t="shared" si="3"/>
        <v>6.9128127883319443</v>
      </c>
      <c r="I10" s="20">
        <v>1</v>
      </c>
      <c r="J10" s="21">
        <f t="shared" si="1"/>
        <v>1260136299756934.2</v>
      </c>
      <c r="K10" s="20">
        <f t="shared" si="4"/>
        <v>1.1220184543019693E+18</v>
      </c>
      <c r="L10" s="20">
        <f t="shared" si="4"/>
        <v>2.6255432849302675E+19</v>
      </c>
      <c r="M10" s="25">
        <f t="shared" si="5"/>
        <v>1.8002310482577241E-4</v>
      </c>
      <c r="N10" s="26">
        <f t="shared" si="6"/>
        <v>4.7995258999906473E-5</v>
      </c>
      <c r="O10">
        <f t="shared" si="7"/>
        <v>0.12223264558520136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15</v>
      </c>
      <c r="E11" s="19">
        <f>IF($C$17="max",60,40)</f>
        <v>40</v>
      </c>
      <c r="F11" s="20">
        <f t="shared" si="2"/>
        <v>23.335857402906189</v>
      </c>
      <c r="G11" s="20">
        <v>6</v>
      </c>
      <c r="H11" s="22">
        <f t="shared" si="3"/>
        <v>6.553586619858355</v>
      </c>
      <c r="I11" s="20">
        <v>1</v>
      </c>
      <c r="J11" s="21">
        <f t="shared" si="1"/>
        <v>560060577669748.56</v>
      </c>
      <c r="K11" s="20">
        <f t="shared" si="4"/>
        <v>1.1220184543019693E+18</v>
      </c>
      <c r="L11" s="20">
        <f t="shared" si="4"/>
        <v>7.5924148472656988E+18</v>
      </c>
      <c r="M11" s="25">
        <f t="shared" si="5"/>
        <v>1.1155331465592147E-4</v>
      </c>
      <c r="N11" s="26">
        <f t="shared" si="6"/>
        <v>7.3765802967345293E-5</v>
      </c>
      <c r="O11">
        <f t="shared" si="7"/>
        <v>0.2795203169841281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15</v>
      </c>
      <c r="E12" s="19">
        <f>IF($C$17="max",60,40)</f>
        <v>40</v>
      </c>
      <c r="F12" s="20">
        <f t="shared" si="2"/>
        <v>23.335857402906189</v>
      </c>
      <c r="G12" s="20">
        <v>6</v>
      </c>
      <c r="H12" s="22">
        <f t="shared" si="3"/>
        <v>6.7853752769914788</v>
      </c>
      <c r="I12" s="20">
        <v>1</v>
      </c>
      <c r="J12" s="21">
        <f t="shared" si="1"/>
        <v>945102224817700.75</v>
      </c>
      <c r="K12" s="20">
        <f t="shared" si="4"/>
        <v>1.1220184543019693E+18</v>
      </c>
      <c r="L12" s="20">
        <f t="shared" si="4"/>
        <v>1.6906858406240635E+19</v>
      </c>
      <c r="M12" s="25">
        <f t="shared" si="5"/>
        <v>1.5269792474633369E-4</v>
      </c>
      <c r="N12" s="26">
        <f t="shared" si="6"/>
        <v>5.5900522859341269E-5</v>
      </c>
      <c r="O12">
        <f t="shared" si="7"/>
        <v>0.1639172740076337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1.1242005587560335E-4</v>
      </c>
      <c r="K16" s="20">
        <f>1/J16</f>
        <v>8895.2099535205198</v>
      </c>
      <c r="L16" s="37">
        <f>H4</f>
        <v>6.780760390689661</v>
      </c>
      <c r="M16" s="20"/>
      <c r="N16" s="20"/>
    </row>
    <row r="17" spans="1:14" ht="16" thickBot="1" x14ac:dyDescent="0.4">
      <c r="A17" s="126" t="s">
        <v>30</v>
      </c>
      <c r="B17" s="127">
        <v>15</v>
      </c>
      <c r="C17" s="127" t="s">
        <v>32</v>
      </c>
      <c r="D17" s="127" t="s">
        <v>31</v>
      </c>
      <c r="E17" s="127" t="s">
        <v>28</v>
      </c>
      <c r="F17" s="128">
        <v>8</v>
      </c>
      <c r="G17" s="20"/>
      <c r="H17" s="20"/>
      <c r="I17" s="32" t="s">
        <v>38</v>
      </c>
      <c r="J17" s="33">
        <f t="shared" ref="J17:J18" si="9">IF($A$17="FR",IF($E$17="GR",M5,N5),0.00000000001)</f>
        <v>1.3093668071121012E-4</v>
      </c>
      <c r="K17" s="20">
        <f t="shared" ref="K17:K24" si="10">1/J17</f>
        <v>7637.279290786124</v>
      </c>
      <c r="L17" s="37">
        <f t="shared" ref="L17:L24" si="11">H5</f>
        <v>6.6533228793491954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1.535105488778738E-4</v>
      </c>
      <c r="K18" s="20">
        <f t="shared" si="10"/>
        <v>6514.2103087362138</v>
      </c>
      <c r="L18" s="37">
        <f t="shared" si="11"/>
        <v>6.5203824354842892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0"/>
        <v>100000000000</v>
      </c>
      <c r="L19" s="37">
        <f t="shared" si="11"/>
        <v>6.3929449241438228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0"/>
        <v>100000000000</v>
      </c>
      <c r="L20" s="37">
        <f t="shared" si="11"/>
        <v>6.9262812443297674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0"/>
        <v>100000000000</v>
      </c>
      <c r="L21" s="37">
        <f t="shared" si="11"/>
        <v>6.7682812451443093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4.7995258999906473E-5</v>
      </c>
      <c r="K22" s="20">
        <f t="shared" si="10"/>
        <v>20835.391262331737</v>
      </c>
      <c r="L22" s="37">
        <f t="shared" si="11"/>
        <v>6.9128127883319443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7.3765802967345293E-5</v>
      </c>
      <c r="K23" s="20">
        <f t="shared" si="10"/>
        <v>13556.417198395859</v>
      </c>
      <c r="L23" s="37">
        <f t="shared" si="11"/>
        <v>6.553586619858355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5.5900522859341269E-5</v>
      </c>
      <c r="K24" s="20">
        <f t="shared" si="10"/>
        <v>17888.920332931997</v>
      </c>
      <c r="L24" s="37">
        <f t="shared" si="11"/>
        <v>6.7853752769914788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3.8100000000000002E-2</v>
      </c>
      <c r="C28" s="1">
        <v>6.7299999999999999E-2</v>
      </c>
      <c r="D28" s="1">
        <v>0.314</v>
      </c>
      <c r="E28" s="1">
        <v>0.43</v>
      </c>
      <c r="F28" s="1">
        <v>0.749</v>
      </c>
      <c r="G28">
        <v>0</v>
      </c>
    </row>
    <row r="29" spans="1:14" x14ac:dyDescent="0.25">
      <c r="A29">
        <v>2</v>
      </c>
      <c r="B29" s="1">
        <v>4.3200000000000002E-2</v>
      </c>
      <c r="C29" s="1">
        <v>7.6499999999999999E-2</v>
      </c>
      <c r="D29" s="1">
        <v>0.35299999999999998</v>
      </c>
      <c r="E29" s="1">
        <v>0.48499999999999999</v>
      </c>
      <c r="F29" s="1">
        <v>0.83799999999999997</v>
      </c>
      <c r="G29">
        <v>0</v>
      </c>
    </row>
    <row r="30" spans="1:14" x14ac:dyDescent="0.25">
      <c r="A30">
        <v>3</v>
      </c>
      <c r="B30" s="1">
        <v>5.4699999999999999E-2</v>
      </c>
      <c r="C30" s="1">
        <v>9.7100000000000006E-2</v>
      </c>
      <c r="D30" s="1">
        <v>0.441</v>
      </c>
      <c r="E30" s="1">
        <v>0.60399999999999998</v>
      </c>
      <c r="F30" s="1">
        <v>1.06</v>
      </c>
      <c r="G30">
        <v>0</v>
      </c>
    </row>
    <row r="31" spans="1:14" x14ac:dyDescent="0.25">
      <c r="A31">
        <v>4</v>
      </c>
      <c r="B31" s="1">
        <v>9.1200000000000003E-2</v>
      </c>
      <c r="C31" s="1">
        <v>0.161</v>
      </c>
      <c r="D31" s="1">
        <v>0.70199999999999996</v>
      </c>
      <c r="E31" s="1">
        <v>0.96</v>
      </c>
      <c r="F31" s="1">
        <v>1.68</v>
      </c>
      <c r="G31">
        <v>0</v>
      </c>
    </row>
    <row r="32" spans="1:14" x14ac:dyDescent="0.25">
      <c r="A32">
        <v>5</v>
      </c>
      <c r="B32" s="1">
        <v>9.2499999999999999E-2</v>
      </c>
      <c r="C32" s="1">
        <v>0.159</v>
      </c>
      <c r="D32" s="1">
        <v>0.77700000000000002</v>
      </c>
      <c r="E32" s="1">
        <v>1.0900000000000001</v>
      </c>
      <c r="F32" s="1">
        <v>1.98</v>
      </c>
      <c r="G32">
        <v>0</v>
      </c>
    </row>
    <row r="33" spans="1:7" x14ac:dyDescent="0.25">
      <c r="A33">
        <v>6</v>
      </c>
      <c r="B33" s="1">
        <v>6.5600000000000006E-2</v>
      </c>
      <c r="C33" s="1">
        <v>0.11</v>
      </c>
      <c r="D33" s="1">
        <v>0.56499999999999995</v>
      </c>
      <c r="E33" s="1">
        <v>0.8</v>
      </c>
      <c r="F33" s="1">
        <v>1.47</v>
      </c>
      <c r="G33">
        <v>0</v>
      </c>
    </row>
    <row r="34" spans="1:7" x14ac:dyDescent="0.25">
      <c r="A34">
        <v>7</v>
      </c>
      <c r="B34" s="1">
        <v>4.7500000000000001E-2</v>
      </c>
      <c r="C34" s="1">
        <v>8.1699999999999995E-2</v>
      </c>
      <c r="D34" s="1">
        <v>0.47699999999999998</v>
      </c>
      <c r="E34" s="1">
        <v>0.68300000000000005</v>
      </c>
      <c r="F34" s="1">
        <v>1.25</v>
      </c>
      <c r="G34">
        <v>0</v>
      </c>
    </row>
    <row r="35" spans="1:7" x14ac:dyDescent="0.25">
      <c r="A35">
        <v>8</v>
      </c>
      <c r="B35" s="1">
        <v>3.3300000000000003E-2</v>
      </c>
      <c r="C35" s="1">
        <v>5.79E-2</v>
      </c>
      <c r="D35" s="1">
        <v>0.34899999999999998</v>
      </c>
      <c r="E35" s="1">
        <v>0.501</v>
      </c>
      <c r="F35" s="1">
        <v>0.92600000000000005</v>
      </c>
      <c r="G35">
        <v>0</v>
      </c>
    </row>
    <row r="36" spans="1:7" x14ac:dyDescent="0.25">
      <c r="A36">
        <v>9</v>
      </c>
      <c r="B36" s="1">
        <v>1.2999999999999999E-2</v>
      </c>
      <c r="C36" s="1">
        <v>2.35E-2</v>
      </c>
      <c r="D36" s="1">
        <v>0.16200000000000001</v>
      </c>
      <c r="E36" s="1">
        <v>0.23499999999999999</v>
      </c>
      <c r="F36" s="1">
        <v>0.441</v>
      </c>
      <c r="G36">
        <v>0</v>
      </c>
    </row>
    <row r="37" spans="1:7" x14ac:dyDescent="0.25">
      <c r="A37">
        <v>10</v>
      </c>
      <c r="B37" s="1">
        <v>4.7699999999999999E-3</v>
      </c>
      <c r="C37" s="1">
        <v>8.8800000000000007E-3</v>
      </c>
      <c r="D37" s="1">
        <v>7.3300000000000004E-2</v>
      </c>
      <c r="E37" s="1">
        <v>0.109</v>
      </c>
      <c r="F37" s="1">
        <v>0.214</v>
      </c>
      <c r="G37">
        <v>10000</v>
      </c>
    </row>
    <row r="38" spans="1:7" x14ac:dyDescent="0.25">
      <c r="A38">
        <v>11</v>
      </c>
      <c r="B38" s="1">
        <v>1.91E-3</v>
      </c>
      <c r="C38" s="1">
        <v>4.2100000000000002E-3</v>
      </c>
      <c r="D38" s="1">
        <v>3.9899999999999998E-2</v>
      </c>
      <c r="E38" s="1">
        <v>5.9299999999999999E-2</v>
      </c>
      <c r="F38" s="1">
        <v>0.11600000000000001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5.91E-2</v>
      </c>
      <c r="C41" s="1">
        <v>9.7799999999999998E-2</v>
      </c>
      <c r="D41" s="1">
        <v>0.40200000000000002</v>
      </c>
      <c r="E41" s="1">
        <v>0.55300000000000005</v>
      </c>
      <c r="F41" s="1">
        <v>0.93500000000000005</v>
      </c>
      <c r="G41">
        <v>0</v>
      </c>
    </row>
    <row r="42" spans="1:7" x14ac:dyDescent="0.25">
      <c r="A42">
        <v>2</v>
      </c>
      <c r="B42" s="1">
        <v>6.3899999999999998E-2</v>
      </c>
      <c r="C42" s="1">
        <v>0.107</v>
      </c>
      <c r="D42" s="1">
        <v>0.441</v>
      </c>
      <c r="E42" s="1">
        <v>0.60599999999999998</v>
      </c>
      <c r="F42" s="1">
        <v>1.03</v>
      </c>
      <c r="G42">
        <v>0</v>
      </c>
    </row>
    <row r="43" spans="1:7" x14ac:dyDescent="0.25">
      <c r="A43">
        <v>3</v>
      </c>
      <c r="B43" s="1">
        <v>7.8600000000000003E-2</v>
      </c>
      <c r="C43" s="1">
        <v>0.13300000000000001</v>
      </c>
      <c r="D43" s="1">
        <v>0.54300000000000004</v>
      </c>
      <c r="E43" s="1">
        <v>0.745</v>
      </c>
      <c r="F43" s="1">
        <v>1.26</v>
      </c>
      <c r="G43">
        <v>0</v>
      </c>
    </row>
    <row r="44" spans="1:7" x14ac:dyDescent="0.25">
      <c r="A44">
        <v>4</v>
      </c>
      <c r="B44" s="1">
        <v>0.124</v>
      </c>
      <c r="C44" s="1">
        <v>0.21299999999999999</v>
      </c>
      <c r="D44" s="1">
        <v>0.84799999999999998</v>
      </c>
      <c r="E44" s="1">
        <v>1.1399999999999999</v>
      </c>
      <c r="F44" s="1">
        <v>1.95</v>
      </c>
      <c r="G44">
        <v>0</v>
      </c>
    </row>
    <row r="45" spans="1:7" x14ac:dyDescent="0.25">
      <c r="A45">
        <v>5</v>
      </c>
      <c r="B45" s="1">
        <v>0.13900000000000001</v>
      </c>
      <c r="C45" s="1">
        <v>0.23899999999999999</v>
      </c>
      <c r="D45" s="1">
        <v>1.03</v>
      </c>
      <c r="E45" s="1">
        <v>1.43</v>
      </c>
      <c r="F45" s="1">
        <v>2.4700000000000002</v>
      </c>
      <c r="G45">
        <v>0</v>
      </c>
    </row>
    <row r="46" spans="1:7" x14ac:dyDescent="0.25">
      <c r="A46">
        <v>6</v>
      </c>
      <c r="B46" s="1">
        <v>0.105</v>
      </c>
      <c r="C46" s="1">
        <v>0.17799999999999999</v>
      </c>
      <c r="D46" s="1">
        <v>0.88800000000000001</v>
      </c>
      <c r="E46" s="1">
        <v>1.27</v>
      </c>
      <c r="F46" s="1">
        <v>2.31</v>
      </c>
      <c r="G46">
        <v>0</v>
      </c>
    </row>
    <row r="47" spans="1:7" x14ac:dyDescent="0.25">
      <c r="A47">
        <v>7</v>
      </c>
      <c r="B47" s="1">
        <v>8.14E-2</v>
      </c>
      <c r="C47" s="1">
        <v>0.13900000000000001</v>
      </c>
      <c r="D47" s="1">
        <v>0.751</v>
      </c>
      <c r="E47" s="1">
        <v>1.08</v>
      </c>
      <c r="F47" s="1">
        <v>2</v>
      </c>
      <c r="G47">
        <v>0</v>
      </c>
    </row>
    <row r="48" spans="1:7" x14ac:dyDescent="0.25">
      <c r="A48">
        <v>8</v>
      </c>
      <c r="B48" s="1">
        <v>6.4699999999999994E-2</v>
      </c>
      <c r="C48" s="1">
        <v>0.111</v>
      </c>
      <c r="D48" s="1">
        <v>0.63800000000000001</v>
      </c>
      <c r="E48" s="1">
        <v>0.92900000000000005</v>
      </c>
      <c r="F48" s="1">
        <v>1.71</v>
      </c>
      <c r="G48">
        <v>0</v>
      </c>
    </row>
    <row r="49" spans="1:7" x14ac:dyDescent="0.25">
      <c r="A49">
        <v>9</v>
      </c>
      <c r="B49" s="1">
        <v>2.7E-2</v>
      </c>
      <c r="C49" s="1">
        <v>4.6800000000000001E-2</v>
      </c>
      <c r="D49" s="1">
        <v>0.311</v>
      </c>
      <c r="E49" s="1">
        <v>0.46100000000000002</v>
      </c>
      <c r="F49" s="1">
        <v>0.873</v>
      </c>
      <c r="G49">
        <v>0</v>
      </c>
    </row>
    <row r="50" spans="1:7" x14ac:dyDescent="0.25">
      <c r="A50">
        <v>10</v>
      </c>
      <c r="B50" s="1">
        <v>8.9899999999999997E-3</v>
      </c>
      <c r="C50" s="1">
        <v>1.6199999999999999E-2</v>
      </c>
      <c r="D50" s="1">
        <v>0.128</v>
      </c>
      <c r="E50" s="1">
        <v>0.189</v>
      </c>
      <c r="F50" s="1">
        <v>0.36099999999999999</v>
      </c>
      <c r="G50">
        <v>0</v>
      </c>
    </row>
    <row r="51" spans="1:7" x14ac:dyDescent="0.25">
      <c r="A51">
        <v>11</v>
      </c>
      <c r="B51" s="1">
        <v>3.9699999999999996E-3</v>
      </c>
      <c r="C51" s="1">
        <v>7.4599999999999996E-3</v>
      </c>
      <c r="D51" s="1">
        <v>7.0099999999999996E-2</v>
      </c>
      <c r="E51" s="1">
        <v>0.10100000000000001</v>
      </c>
      <c r="F51" s="1">
        <v>0.189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4.1200000000000001E-2</v>
      </c>
      <c r="C54" s="1">
        <v>8.2500000000000004E-2</v>
      </c>
      <c r="D54" s="1">
        <v>0.58399999999999996</v>
      </c>
      <c r="E54" s="1">
        <v>0.877</v>
      </c>
      <c r="F54" s="1">
        <v>1.77</v>
      </c>
      <c r="G54">
        <v>0</v>
      </c>
    </row>
    <row r="55" spans="1:7" x14ac:dyDescent="0.25">
      <c r="A55">
        <v>2</v>
      </c>
      <c r="B55" s="1">
        <v>5.45E-2</v>
      </c>
      <c r="C55" s="1">
        <v>0.111</v>
      </c>
      <c r="D55" s="1">
        <v>0.78100000000000003</v>
      </c>
      <c r="E55" s="1">
        <v>1.18</v>
      </c>
      <c r="F55" s="1">
        <v>2.42</v>
      </c>
      <c r="G55">
        <v>0</v>
      </c>
    </row>
    <row r="56" spans="1:7" x14ac:dyDescent="0.25">
      <c r="A56">
        <v>3</v>
      </c>
      <c r="B56" s="1">
        <v>6.9699999999999998E-2</v>
      </c>
      <c r="C56" s="1">
        <v>0.14399999999999999</v>
      </c>
      <c r="D56" s="1">
        <v>1.01</v>
      </c>
      <c r="E56" s="1">
        <v>1.53</v>
      </c>
      <c r="F56" s="1">
        <v>3.2</v>
      </c>
      <c r="G56">
        <v>0</v>
      </c>
    </row>
    <row r="57" spans="1:7" x14ac:dyDescent="0.25">
      <c r="A57">
        <v>4</v>
      </c>
      <c r="B57" s="1">
        <v>9.1200000000000003E-2</v>
      </c>
      <c r="C57" s="1">
        <v>0.187</v>
      </c>
      <c r="D57" s="1">
        <v>1.21</v>
      </c>
      <c r="E57" s="1">
        <v>1.83</v>
      </c>
      <c r="F57" s="1">
        <v>3.87</v>
      </c>
      <c r="G57">
        <v>0</v>
      </c>
    </row>
    <row r="58" spans="1:7" x14ac:dyDescent="0.25">
      <c r="A58">
        <v>5</v>
      </c>
      <c r="B58" s="1">
        <v>7.6700000000000004E-2</v>
      </c>
      <c r="C58" s="1">
        <v>0.15</v>
      </c>
      <c r="D58" s="1">
        <v>1.04</v>
      </c>
      <c r="E58" s="1">
        <v>1.58</v>
      </c>
      <c r="F58" s="1">
        <v>3.32</v>
      </c>
      <c r="G58">
        <v>0</v>
      </c>
    </row>
    <row r="59" spans="1:7" x14ac:dyDescent="0.25">
      <c r="A59">
        <v>6</v>
      </c>
      <c r="B59" s="1">
        <v>5.2999999999999999E-2</v>
      </c>
      <c r="C59" s="1">
        <v>0.104</v>
      </c>
      <c r="D59" s="1">
        <v>0.79800000000000004</v>
      </c>
      <c r="E59" s="1">
        <v>1.21</v>
      </c>
      <c r="F59" s="1">
        <v>2.4900000000000002</v>
      </c>
      <c r="G59">
        <v>0</v>
      </c>
    </row>
    <row r="60" spans="1:7" x14ac:dyDescent="0.25">
      <c r="A60">
        <v>7</v>
      </c>
      <c r="B60" s="1">
        <v>3.7199999999999997E-2</v>
      </c>
      <c r="C60" s="1">
        <v>7.2900000000000006E-2</v>
      </c>
      <c r="D60" s="1">
        <v>0.6</v>
      </c>
      <c r="E60" s="1">
        <v>0.91400000000000003</v>
      </c>
      <c r="F60" s="1">
        <v>1.88</v>
      </c>
      <c r="G60">
        <v>0</v>
      </c>
    </row>
    <row r="61" spans="1:7" x14ac:dyDescent="0.25">
      <c r="A61">
        <v>8</v>
      </c>
      <c r="B61" s="1">
        <v>2.8799999999999999E-2</v>
      </c>
      <c r="C61" s="1">
        <v>5.6300000000000003E-2</v>
      </c>
      <c r="D61" s="1">
        <v>0.48599999999999999</v>
      </c>
      <c r="E61" s="1">
        <v>0.73399999999999999</v>
      </c>
      <c r="F61" s="1">
        <v>1.5</v>
      </c>
      <c r="G61">
        <v>0</v>
      </c>
    </row>
    <row r="62" spans="1:7" x14ac:dyDescent="0.25">
      <c r="A62">
        <v>9</v>
      </c>
      <c r="B62" s="1">
        <v>1.2800000000000001E-2</v>
      </c>
      <c r="C62" s="1">
        <v>2.5700000000000001E-2</v>
      </c>
      <c r="D62" s="1">
        <v>0.28100000000000003</v>
      </c>
      <c r="E62" s="1">
        <v>0.43</v>
      </c>
      <c r="F62" s="1">
        <v>0.88100000000000001</v>
      </c>
      <c r="G62">
        <v>0</v>
      </c>
    </row>
    <row r="63" spans="1:7" x14ac:dyDescent="0.25">
      <c r="A63">
        <v>10</v>
      </c>
      <c r="B63" s="1">
        <v>5.1599999999999997E-3</v>
      </c>
      <c r="C63" s="1">
        <v>1.06E-2</v>
      </c>
      <c r="D63" s="1">
        <v>0.14799999999999999</v>
      </c>
      <c r="E63" s="1">
        <v>0.223</v>
      </c>
      <c r="F63" s="1">
        <v>0.44</v>
      </c>
      <c r="G63">
        <v>0</v>
      </c>
    </row>
    <row r="64" spans="1:7" x14ac:dyDescent="0.25">
      <c r="A64">
        <v>11</v>
      </c>
      <c r="B64" s="1">
        <v>2.3700000000000001E-3</v>
      </c>
      <c r="C64" s="1">
        <v>5.4200000000000003E-3</v>
      </c>
      <c r="D64" s="1">
        <v>7.9799999999999996E-2</v>
      </c>
      <c r="E64" s="1">
        <v>0.11700000000000001</v>
      </c>
      <c r="F64" s="1">
        <v>0.219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4.9700000000000001E-2</v>
      </c>
      <c r="C67" s="1">
        <v>8.8200000000000001E-2</v>
      </c>
      <c r="D67" s="1">
        <v>0.441</v>
      </c>
      <c r="E67" s="1">
        <v>0.625</v>
      </c>
      <c r="F67" s="1">
        <v>1.17</v>
      </c>
      <c r="G67">
        <v>0</v>
      </c>
    </row>
    <row r="68" spans="1:7" x14ac:dyDescent="0.25">
      <c r="A68">
        <v>2</v>
      </c>
      <c r="B68" s="1">
        <v>5.8900000000000001E-2</v>
      </c>
      <c r="C68" s="1">
        <v>0.104</v>
      </c>
      <c r="D68" s="1">
        <v>0.51200000000000001</v>
      </c>
      <c r="E68" s="1">
        <v>0.72699999999999998</v>
      </c>
      <c r="F68" s="1">
        <v>1.38</v>
      </c>
      <c r="G68">
        <v>0</v>
      </c>
    </row>
    <row r="69" spans="1:7" x14ac:dyDescent="0.25">
      <c r="A69">
        <v>3</v>
      </c>
      <c r="B69" s="1">
        <v>6.9099999999999995E-2</v>
      </c>
      <c r="C69" s="1">
        <v>0.123</v>
      </c>
      <c r="D69" s="1">
        <v>0.59199999999999997</v>
      </c>
      <c r="E69" s="1">
        <v>0.84299999999999997</v>
      </c>
      <c r="F69" s="1">
        <v>1.62</v>
      </c>
      <c r="G69">
        <v>0</v>
      </c>
    </row>
    <row r="70" spans="1:7" x14ac:dyDescent="0.25">
      <c r="A70">
        <v>4</v>
      </c>
      <c r="B70" s="1">
        <v>0.125</v>
      </c>
      <c r="C70" s="1">
        <v>0.22500000000000001</v>
      </c>
      <c r="D70" s="1">
        <v>1.05</v>
      </c>
      <c r="E70" s="1">
        <v>1.5</v>
      </c>
      <c r="F70" s="1">
        <v>2.96</v>
      </c>
      <c r="G70">
        <v>0</v>
      </c>
    </row>
    <row r="71" spans="1:7" x14ac:dyDescent="0.25">
      <c r="A71">
        <v>5</v>
      </c>
      <c r="B71" s="1">
        <v>0.10199999999999999</v>
      </c>
      <c r="C71" s="1">
        <v>0.183</v>
      </c>
      <c r="D71" s="1">
        <v>0.90100000000000002</v>
      </c>
      <c r="E71" s="1">
        <v>1.29</v>
      </c>
      <c r="F71" s="1">
        <v>2.5099999999999998</v>
      </c>
      <c r="G71">
        <v>0</v>
      </c>
    </row>
    <row r="72" spans="1:7" x14ac:dyDescent="0.25">
      <c r="A72">
        <v>6</v>
      </c>
      <c r="B72" s="1">
        <v>7.0900000000000005E-2</v>
      </c>
      <c r="C72" s="1">
        <v>0.126</v>
      </c>
      <c r="D72" s="1">
        <v>0.67900000000000005</v>
      </c>
      <c r="E72" s="1">
        <v>0.98</v>
      </c>
      <c r="F72" s="1">
        <v>1.89</v>
      </c>
      <c r="G72">
        <v>0</v>
      </c>
    </row>
    <row r="73" spans="1:7" x14ac:dyDescent="0.25">
      <c r="A73">
        <v>7</v>
      </c>
      <c r="B73" s="1">
        <v>5.5E-2</v>
      </c>
      <c r="C73" s="1">
        <v>9.7900000000000001E-2</v>
      </c>
      <c r="D73" s="1">
        <v>0.56599999999999995</v>
      </c>
      <c r="E73" s="1">
        <v>0.82399999999999995</v>
      </c>
      <c r="F73" s="1">
        <v>1.61</v>
      </c>
      <c r="G73">
        <v>0</v>
      </c>
    </row>
    <row r="74" spans="1:7" x14ac:dyDescent="0.25">
      <c r="A74">
        <v>8</v>
      </c>
      <c r="B74" s="1">
        <v>4.2299999999999997E-2</v>
      </c>
      <c r="C74" s="1">
        <v>7.5300000000000006E-2</v>
      </c>
      <c r="D74" s="1">
        <v>0.47399999999999998</v>
      </c>
      <c r="E74" s="1">
        <v>0.69499999999999995</v>
      </c>
      <c r="F74" s="1">
        <v>1.36</v>
      </c>
      <c r="G74">
        <v>0</v>
      </c>
    </row>
    <row r="75" spans="1:7" x14ac:dyDescent="0.25">
      <c r="A75">
        <v>9</v>
      </c>
      <c r="B75" s="1">
        <v>1.7600000000000001E-2</v>
      </c>
      <c r="C75" s="1">
        <v>3.2300000000000002E-2</v>
      </c>
      <c r="D75" s="1">
        <v>0.27</v>
      </c>
      <c r="E75" s="1">
        <v>0.40600000000000003</v>
      </c>
      <c r="F75" s="1">
        <v>0.81799999999999995</v>
      </c>
      <c r="G75">
        <v>0</v>
      </c>
    </row>
    <row r="76" spans="1:7" x14ac:dyDescent="0.25">
      <c r="A76">
        <v>10</v>
      </c>
      <c r="B76" s="1">
        <v>6.1700000000000001E-3</v>
      </c>
      <c r="C76" s="1">
        <v>1.17E-2</v>
      </c>
      <c r="D76" s="1">
        <v>0.127</v>
      </c>
      <c r="E76" s="1">
        <v>0.193</v>
      </c>
      <c r="F76" s="1">
        <v>0.39700000000000002</v>
      </c>
      <c r="G76">
        <v>0</v>
      </c>
    </row>
    <row r="77" spans="1:7" x14ac:dyDescent="0.25">
      <c r="A77">
        <v>11</v>
      </c>
      <c r="B77" s="1">
        <v>3.0699999999999998E-3</v>
      </c>
      <c r="C77" s="1">
        <v>6.13E-3</v>
      </c>
      <c r="D77" s="1">
        <v>6.9900000000000004E-2</v>
      </c>
      <c r="E77" s="1">
        <v>0.106</v>
      </c>
      <c r="F77" s="1">
        <v>0.216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zoomScaleNormal="100"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20</v>
      </c>
      <c r="E4" s="19">
        <f t="shared" ref="E4:E9" si="0">IF($C$17="max",80,60)</f>
        <v>80</v>
      </c>
      <c r="F4" s="20">
        <f>D4/SIN(E4*PI()/180)</f>
        <v>20.3085322377149</v>
      </c>
      <c r="G4" s="20">
        <v>6</v>
      </c>
      <c r="H4" s="22">
        <f>3.93+1.02*LOG(C4*F4)</f>
        <v>6.8512606582105597</v>
      </c>
      <c r="I4" s="20">
        <v>1</v>
      </c>
      <c r="J4" s="21">
        <f t="shared" ref="J4:J12" si="1">$C$2*C4*F4*1000000*B4*0.001</f>
        <v>877328592669283.62</v>
      </c>
      <c r="K4" s="20">
        <f>POWER(10,1.5*G4+9.05)</f>
        <v>1.1220184543019693E+18</v>
      </c>
      <c r="L4" s="20">
        <f>POWER(10,1.5*H4+9.05)</f>
        <v>2.122711571207399E+19</v>
      </c>
      <c r="M4" s="25">
        <f>J4*(1.5-I4)/I4*(1-O4)/O4/(L4-K4)</f>
        <v>1.3309404753209428E-4</v>
      </c>
      <c r="N4" s="26">
        <f>J4/L4</f>
        <v>4.1330560617345616E-5</v>
      </c>
      <c r="O4">
        <f>POWER(10,-I4*(H4-G4))</f>
        <v>0.14084432143851758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20</v>
      </c>
      <c r="E5" s="19">
        <f t="shared" si="0"/>
        <v>80</v>
      </c>
      <c r="F5" s="20">
        <f t="shared" ref="F5:F12" si="2">D5/SIN(E5*PI()/180)</f>
        <v>20.3085322377149</v>
      </c>
      <c r="G5" s="20">
        <v>6</v>
      </c>
      <c r="H5" s="22">
        <f t="shared" ref="H5:H12" si="3">3.93+1.02*LOG(C5*F5)</f>
        <v>6.7238231468700942</v>
      </c>
      <c r="I5" s="20">
        <v>1</v>
      </c>
      <c r="J5" s="21">
        <f t="shared" si="1"/>
        <v>657996444501962.75</v>
      </c>
      <c r="K5" s="20">
        <f t="shared" ref="K5:L12" si="4">POWER(10,1.5*G5+9.05)</f>
        <v>1.1220184543019693E+18</v>
      </c>
      <c r="L5" s="20">
        <f t="shared" si="4"/>
        <v>1.366893632174312E+19</v>
      </c>
      <c r="M5" s="25">
        <f t="shared" ref="M5:M12" si="5">J5*(1.5-I5)/I5*(1-O5)/O5/(L5-K5)</f>
        <v>1.1260738595404615E-4</v>
      </c>
      <c r="N5" s="26">
        <f t="shared" ref="N5:N12" si="6">J5/L5</f>
        <v>4.8138086901121233E-5</v>
      </c>
      <c r="O5">
        <f t="shared" ref="O5:O12" si="7">POWER(10,-I5*(H5-G5))</f>
        <v>0.18887603323258054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20</v>
      </c>
      <c r="E6" s="19">
        <f t="shared" si="0"/>
        <v>80</v>
      </c>
      <c r="F6" s="20">
        <f t="shared" si="2"/>
        <v>20.3085322377149</v>
      </c>
      <c r="G6" s="20">
        <v>6</v>
      </c>
      <c r="H6" s="22">
        <f t="shared" si="3"/>
        <v>6.590882703005188</v>
      </c>
      <c r="I6" s="20">
        <v>1</v>
      </c>
      <c r="J6" s="21">
        <f t="shared" si="1"/>
        <v>487404773705157.62</v>
      </c>
      <c r="K6" s="20">
        <f t="shared" si="4"/>
        <v>1.1220184543019693E+18</v>
      </c>
      <c r="L6" s="20">
        <f t="shared" si="4"/>
        <v>8.6362271079267543E+18</v>
      </c>
      <c r="M6" s="25">
        <f t="shared" si="5"/>
        <v>9.4000439270813701E-5</v>
      </c>
      <c r="N6" s="26">
        <f t="shared" si="6"/>
        <v>5.6437234409664092E-5</v>
      </c>
      <c r="O6">
        <f t="shared" si="7"/>
        <v>0.25651767620962096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20</v>
      </c>
      <c r="E7" s="19">
        <f t="shared" si="0"/>
        <v>80</v>
      </c>
      <c r="F7" s="20">
        <f t="shared" si="2"/>
        <v>20.3085322377149</v>
      </c>
      <c r="G7" s="20">
        <v>6</v>
      </c>
      <c r="H7" s="22">
        <f t="shared" si="3"/>
        <v>6.4634451916647215</v>
      </c>
      <c r="I7" s="20">
        <v>1</v>
      </c>
      <c r="J7" s="21">
        <f t="shared" si="1"/>
        <v>456941975348585.31</v>
      </c>
      <c r="K7" s="20">
        <f t="shared" si="4"/>
        <v>1.1220184543019693E+18</v>
      </c>
      <c r="L7" s="20">
        <f t="shared" si="4"/>
        <v>5.5611906958804419E+18</v>
      </c>
      <c r="M7" s="25">
        <f t="shared" si="5"/>
        <v>9.8147671302303277E-5</v>
      </c>
      <c r="N7" s="26">
        <f t="shared" si="6"/>
        <v>8.2166212298217687E-5</v>
      </c>
      <c r="O7">
        <f t="shared" si="7"/>
        <v>0.34399712137249761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20</v>
      </c>
      <c r="E8" s="19">
        <f t="shared" si="0"/>
        <v>80</v>
      </c>
      <c r="F8" s="20">
        <f t="shared" si="2"/>
        <v>20.3085322377149</v>
      </c>
      <c r="G8" s="20">
        <v>6</v>
      </c>
      <c r="H8" s="22">
        <f t="shared" si="3"/>
        <v>6.9967815118506662</v>
      </c>
      <c r="I8" s="20">
        <v>1</v>
      </c>
      <c r="J8" s="21">
        <f t="shared" si="1"/>
        <v>1523139917828617.7</v>
      </c>
      <c r="K8" s="20">
        <f t="shared" si="4"/>
        <v>1.1220184543019693E+18</v>
      </c>
      <c r="L8" s="20">
        <f t="shared" si="4"/>
        <v>3.5089103121367925E+19</v>
      </c>
      <c r="M8" s="25">
        <f t="shared" si="5"/>
        <v>2.0013196769281692E-4</v>
      </c>
      <c r="N8" s="26">
        <f t="shared" si="6"/>
        <v>4.3407775700630078E-5</v>
      </c>
      <c r="O8">
        <f t="shared" si="7"/>
        <v>0.10074383710909032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20</v>
      </c>
      <c r="E9" s="19">
        <f t="shared" si="0"/>
        <v>80</v>
      </c>
      <c r="F9" s="20">
        <f t="shared" si="2"/>
        <v>20.3085322377149</v>
      </c>
      <c r="G9" s="20">
        <v>6</v>
      </c>
      <c r="H9" s="22">
        <f t="shared" si="3"/>
        <v>6.8387815126652081</v>
      </c>
      <c r="I9" s="20">
        <v>1</v>
      </c>
      <c r="J9" s="21">
        <f t="shared" si="1"/>
        <v>1066197942480032.2</v>
      </c>
      <c r="K9" s="20">
        <f t="shared" si="4"/>
        <v>1.1220184543019693E+18</v>
      </c>
      <c r="L9" s="20">
        <f t="shared" si="4"/>
        <v>2.0331633337602376E+19</v>
      </c>
      <c r="M9" s="25">
        <f t="shared" si="5"/>
        <v>1.6370508320420057E-4</v>
      </c>
      <c r="N9" s="26">
        <f t="shared" si="6"/>
        <v>5.2440348730278866E-5</v>
      </c>
      <c r="O9">
        <f t="shared" si="7"/>
        <v>0.14495008932873624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20</v>
      </c>
      <c r="E10" s="19">
        <f>IF($C$17="max",60,40)</f>
        <v>60</v>
      </c>
      <c r="F10" s="20">
        <f t="shared" si="2"/>
        <v>23.094010767585033</v>
      </c>
      <c r="G10" s="20">
        <v>6</v>
      </c>
      <c r="H10" s="22">
        <f t="shared" si="3"/>
        <v>6.9081979020301265</v>
      </c>
      <c r="I10" s="20">
        <v>1</v>
      </c>
      <c r="J10" s="21">
        <f t="shared" si="1"/>
        <v>249415316289918.37</v>
      </c>
      <c r="K10" s="20">
        <f t="shared" si="4"/>
        <v>1.1220184543019693E+18</v>
      </c>
      <c r="L10" s="20">
        <f t="shared" si="4"/>
        <v>2.584025844754262E+19</v>
      </c>
      <c r="M10" s="25">
        <f t="shared" si="5"/>
        <v>3.5793680472328537E-5</v>
      </c>
      <c r="N10" s="26">
        <f t="shared" si="6"/>
        <v>9.6521989823069093E-6</v>
      </c>
      <c r="O10">
        <f t="shared" si="7"/>
        <v>0.12353843574782518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20</v>
      </c>
      <c r="E11" s="19">
        <f>IF($C$17="max",60,40)</f>
        <v>60</v>
      </c>
      <c r="F11" s="20">
        <f t="shared" si="2"/>
        <v>23.094010767585033</v>
      </c>
      <c r="G11" s="20">
        <v>6</v>
      </c>
      <c r="H11" s="22">
        <f t="shared" si="3"/>
        <v>6.5489717335565372</v>
      </c>
      <c r="I11" s="20">
        <v>1</v>
      </c>
      <c r="J11" s="21">
        <f t="shared" si="1"/>
        <v>110851251684408.16</v>
      </c>
      <c r="K11" s="20">
        <f t="shared" si="4"/>
        <v>1.1220184543019693E+18</v>
      </c>
      <c r="L11" s="20">
        <f t="shared" si="4"/>
        <v>7.472356788797567E+18</v>
      </c>
      <c r="M11" s="25">
        <f t="shared" si="5"/>
        <v>2.2166826195057482E-5</v>
      </c>
      <c r="N11" s="26">
        <f t="shared" si="6"/>
        <v>1.4834844590209411E-5</v>
      </c>
      <c r="O11">
        <f t="shared" si="7"/>
        <v>0.28250638407302997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20</v>
      </c>
      <c r="E12" s="19">
        <f>IF($C$17="max",60,40)</f>
        <v>60</v>
      </c>
      <c r="F12" s="20">
        <f t="shared" si="2"/>
        <v>23.094010767585033</v>
      </c>
      <c r="G12" s="20">
        <v>6</v>
      </c>
      <c r="H12" s="22">
        <f t="shared" si="3"/>
        <v>6.780760390689661</v>
      </c>
      <c r="I12" s="20">
        <v>1</v>
      </c>
      <c r="J12" s="21">
        <f t="shared" si="1"/>
        <v>187061487217438.75</v>
      </c>
      <c r="K12" s="20">
        <f t="shared" si="4"/>
        <v>1.1220184543019693E+18</v>
      </c>
      <c r="L12" s="20">
        <f t="shared" si="4"/>
        <v>1.6639512030169131E+19</v>
      </c>
      <c r="M12" s="25">
        <f t="shared" si="5"/>
        <v>3.0355116910838361E-5</v>
      </c>
      <c r="N12" s="26">
        <f t="shared" si="6"/>
        <v>1.1242005587560334E-5</v>
      </c>
      <c r="O12">
        <f t="shared" si="7"/>
        <v>0.16566837382927743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1.3309404753209428E-4</v>
      </c>
      <c r="K16" s="20">
        <f>1/J16</f>
        <v>7513.484025338249</v>
      </c>
      <c r="L16" s="37">
        <f>H4</f>
        <v>6.8512606582105597</v>
      </c>
      <c r="M16" s="20"/>
      <c r="N16" s="20"/>
    </row>
    <row r="17" spans="1:14" ht="16" thickBot="1" x14ac:dyDescent="0.4">
      <c r="A17" s="126" t="s">
        <v>30</v>
      </c>
      <c r="B17" s="127">
        <v>20</v>
      </c>
      <c r="C17" s="127" t="s">
        <v>31</v>
      </c>
      <c r="D17" s="127" t="s">
        <v>32</v>
      </c>
      <c r="E17" s="127" t="s">
        <v>29</v>
      </c>
      <c r="F17" s="128">
        <v>9</v>
      </c>
      <c r="G17" s="20"/>
      <c r="H17" s="20"/>
      <c r="I17" s="32" t="s">
        <v>38</v>
      </c>
      <c r="J17" s="33">
        <f t="shared" ref="J17:J18" si="9">IF($A$17="FR",IF($E$17="GR",M5,N5),0.00000000001)</f>
        <v>1.1260738595404615E-4</v>
      </c>
      <c r="K17" s="20">
        <f t="shared" ref="K17:K24" si="10">1/J17</f>
        <v>8880.4121641549264</v>
      </c>
      <c r="L17" s="37">
        <f t="shared" ref="L17:L24" si="11">H5</f>
        <v>6.7238231468700942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9.4000439270813701E-5</v>
      </c>
      <c r="K18" s="20">
        <f t="shared" si="10"/>
        <v>10638.248158809307</v>
      </c>
      <c r="L18" s="37">
        <f t="shared" si="11"/>
        <v>6.590882703005188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0"/>
        <v>100000000000</v>
      </c>
      <c r="L19" s="37">
        <f t="shared" si="11"/>
        <v>6.4634451916647215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0"/>
        <v>100000000000</v>
      </c>
      <c r="L20" s="37">
        <f t="shared" si="11"/>
        <v>6.9967815118506662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0"/>
        <v>100000000000</v>
      </c>
      <c r="L21" s="37">
        <f t="shared" si="11"/>
        <v>6.8387815126652081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3.5793680472328537E-5</v>
      </c>
      <c r="K22" s="20">
        <f t="shared" si="10"/>
        <v>27937.892577799659</v>
      </c>
      <c r="L22" s="37">
        <f t="shared" si="11"/>
        <v>6.9081979020301265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2.2166826195057482E-5</v>
      </c>
      <c r="K23" s="20">
        <f t="shared" si="10"/>
        <v>45112.457290930048</v>
      </c>
      <c r="L23" s="37">
        <f t="shared" si="11"/>
        <v>6.5489717335565372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3.0355116910838361E-5</v>
      </c>
      <c r="K24" s="20">
        <f t="shared" si="10"/>
        <v>32943.375014409772</v>
      </c>
      <c r="L24" s="37">
        <f t="shared" si="11"/>
        <v>6.780760390689661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3.5900000000000001E-2</v>
      </c>
      <c r="C28" s="1">
        <v>5.9499999999999997E-2</v>
      </c>
      <c r="D28" s="1">
        <v>0.21</v>
      </c>
      <c r="E28" s="1">
        <v>0.27700000000000002</v>
      </c>
      <c r="F28" s="1">
        <v>0.46100000000000002</v>
      </c>
      <c r="G28">
        <v>0</v>
      </c>
    </row>
    <row r="29" spans="1:14" x14ac:dyDescent="0.25">
      <c r="A29">
        <v>2</v>
      </c>
      <c r="B29" s="1">
        <v>4.0800000000000003E-2</v>
      </c>
      <c r="C29" s="1">
        <v>6.7599999999999993E-2</v>
      </c>
      <c r="D29" s="1">
        <v>0.24399999999999999</v>
      </c>
      <c r="E29" s="1">
        <v>0.32</v>
      </c>
      <c r="F29" s="1">
        <v>0.53400000000000003</v>
      </c>
      <c r="G29">
        <v>0</v>
      </c>
    </row>
    <row r="30" spans="1:14" x14ac:dyDescent="0.25">
      <c r="A30">
        <v>3</v>
      </c>
      <c r="B30" s="1">
        <v>5.16E-2</v>
      </c>
      <c r="C30" s="1">
        <v>8.6599999999999996E-2</v>
      </c>
      <c r="D30" s="1">
        <v>0.315</v>
      </c>
      <c r="E30" s="1">
        <v>0.41599999999999998</v>
      </c>
      <c r="F30" s="1">
        <v>0.70899999999999996</v>
      </c>
      <c r="G30">
        <v>0</v>
      </c>
    </row>
    <row r="31" spans="1:14" x14ac:dyDescent="0.25">
      <c r="A31">
        <v>4</v>
      </c>
      <c r="B31" s="1">
        <v>8.6300000000000002E-2</v>
      </c>
      <c r="C31" s="1">
        <v>0.14399999999999999</v>
      </c>
      <c r="D31" s="1">
        <v>0.51500000000000001</v>
      </c>
      <c r="E31" s="1">
        <v>0.68400000000000005</v>
      </c>
      <c r="F31" s="1">
        <v>1.1499999999999999</v>
      </c>
      <c r="G31">
        <v>0</v>
      </c>
    </row>
    <row r="32" spans="1:14" x14ac:dyDescent="0.25">
      <c r="A32">
        <v>5</v>
      </c>
      <c r="B32" s="1">
        <v>8.7499999999999994E-2</v>
      </c>
      <c r="C32" s="1">
        <v>0.14099999999999999</v>
      </c>
      <c r="D32" s="1">
        <v>0.496</v>
      </c>
      <c r="E32" s="1">
        <v>0.65700000000000003</v>
      </c>
      <c r="F32" s="1">
        <v>1.1100000000000001</v>
      </c>
      <c r="G32">
        <v>0</v>
      </c>
    </row>
    <row r="33" spans="1:7" x14ac:dyDescent="0.25">
      <c r="A33">
        <v>6</v>
      </c>
      <c r="B33" s="1">
        <v>6.2199999999999998E-2</v>
      </c>
      <c r="C33" s="1">
        <v>9.7699999999999995E-2</v>
      </c>
      <c r="D33" s="1">
        <v>0.34399999999999997</v>
      </c>
      <c r="E33" s="1">
        <v>0.45900000000000002</v>
      </c>
      <c r="F33" s="1">
        <v>0.79100000000000004</v>
      </c>
      <c r="G33">
        <v>0</v>
      </c>
    </row>
    <row r="34" spans="1:7" x14ac:dyDescent="0.25">
      <c r="A34">
        <v>7</v>
      </c>
      <c r="B34" s="1">
        <v>4.4900000000000002E-2</v>
      </c>
      <c r="C34" s="1">
        <v>7.1599999999999997E-2</v>
      </c>
      <c r="D34" s="1">
        <v>0.26800000000000002</v>
      </c>
      <c r="E34" s="1">
        <v>0.36299999999999999</v>
      </c>
      <c r="F34" s="1">
        <v>0.63600000000000001</v>
      </c>
      <c r="G34">
        <v>0</v>
      </c>
    </row>
    <row r="35" spans="1:7" x14ac:dyDescent="0.25">
      <c r="A35">
        <v>8</v>
      </c>
      <c r="B35" s="1">
        <v>3.15E-2</v>
      </c>
      <c r="C35" s="1">
        <v>5.0500000000000003E-2</v>
      </c>
      <c r="D35" s="1">
        <v>0.19400000000000001</v>
      </c>
      <c r="E35" s="1">
        <v>0.26500000000000001</v>
      </c>
      <c r="F35" s="1">
        <v>0.47199999999999998</v>
      </c>
      <c r="G35">
        <v>0</v>
      </c>
    </row>
    <row r="36" spans="1:7" x14ac:dyDescent="0.25">
      <c r="A36">
        <v>9</v>
      </c>
      <c r="B36" s="1">
        <v>1.23E-2</v>
      </c>
      <c r="C36" s="1">
        <v>2.0199999999999999E-2</v>
      </c>
      <c r="D36" s="1">
        <v>8.6800000000000002E-2</v>
      </c>
      <c r="E36" s="1">
        <v>0.121</v>
      </c>
      <c r="F36" s="1">
        <v>0.222</v>
      </c>
      <c r="G36">
        <v>0</v>
      </c>
    </row>
    <row r="37" spans="1:7" x14ac:dyDescent="0.25">
      <c r="A37">
        <v>10</v>
      </c>
      <c r="B37" s="1">
        <v>4.5100000000000001E-3</v>
      </c>
      <c r="C37" s="1">
        <v>7.5700000000000003E-3</v>
      </c>
      <c r="D37" s="1">
        <v>3.5999999999999997E-2</v>
      </c>
      <c r="E37" s="1">
        <v>5.1799999999999999E-2</v>
      </c>
      <c r="F37" s="1">
        <v>0.10100000000000001</v>
      </c>
      <c r="G37">
        <v>10000</v>
      </c>
    </row>
    <row r="38" spans="1:7" x14ac:dyDescent="0.25">
      <c r="A38">
        <v>11</v>
      </c>
      <c r="B38" s="1">
        <v>2.1099999999999999E-3</v>
      </c>
      <c r="C38" s="1">
        <v>3.63E-3</v>
      </c>
      <c r="D38" s="1">
        <v>1.8499999999999999E-2</v>
      </c>
      <c r="E38" s="1">
        <v>2.7099999999999999E-2</v>
      </c>
      <c r="F38" s="1">
        <v>5.3600000000000002E-2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5.6099999999999997E-2</v>
      </c>
      <c r="C41" s="1">
        <v>8.8599999999999998E-2</v>
      </c>
      <c r="D41" s="1">
        <v>0.26300000000000001</v>
      </c>
      <c r="E41" s="1">
        <v>0.34200000000000003</v>
      </c>
      <c r="F41" s="1">
        <v>0.54900000000000004</v>
      </c>
      <c r="G41">
        <v>0</v>
      </c>
    </row>
    <row r="42" spans="1:7" x14ac:dyDescent="0.25">
      <c r="A42">
        <v>2</v>
      </c>
      <c r="B42" s="1">
        <v>6.0600000000000001E-2</v>
      </c>
      <c r="C42" s="1">
        <v>9.6299999999999997E-2</v>
      </c>
      <c r="D42" s="1">
        <v>0.28999999999999998</v>
      </c>
      <c r="E42" s="1">
        <v>0.375</v>
      </c>
      <c r="F42" s="1">
        <v>0.61</v>
      </c>
      <c r="G42">
        <v>0</v>
      </c>
    </row>
    <row r="43" spans="1:7" x14ac:dyDescent="0.25">
      <c r="A43">
        <v>3</v>
      </c>
      <c r="B43" s="1">
        <v>7.4399999999999994E-2</v>
      </c>
      <c r="C43" s="1">
        <v>0.121</v>
      </c>
      <c r="D43" s="1">
        <v>0.36799999999999999</v>
      </c>
      <c r="E43" s="1">
        <v>0.47799999999999998</v>
      </c>
      <c r="F43" s="1">
        <v>0.77500000000000002</v>
      </c>
      <c r="G43">
        <v>0</v>
      </c>
    </row>
    <row r="44" spans="1:7" x14ac:dyDescent="0.25">
      <c r="A44">
        <v>4</v>
      </c>
      <c r="B44" s="1">
        <v>0.11700000000000001</v>
      </c>
      <c r="C44" s="1">
        <v>0.192</v>
      </c>
      <c r="D44" s="1">
        <v>0.59699999999999998</v>
      </c>
      <c r="E44" s="1">
        <v>0.76900000000000002</v>
      </c>
      <c r="F44" s="1">
        <v>1.25</v>
      </c>
      <c r="G44">
        <v>0</v>
      </c>
    </row>
    <row r="45" spans="1:7" x14ac:dyDescent="0.25">
      <c r="A45">
        <v>5</v>
      </c>
      <c r="B45" s="1">
        <v>0.13200000000000001</v>
      </c>
      <c r="C45" s="1">
        <v>0.214</v>
      </c>
      <c r="D45" s="1">
        <v>0.68200000000000005</v>
      </c>
      <c r="E45" s="1">
        <v>0.88700000000000001</v>
      </c>
      <c r="F45" s="1">
        <v>1.48</v>
      </c>
      <c r="G45">
        <v>0</v>
      </c>
    </row>
    <row r="46" spans="1:7" x14ac:dyDescent="0.25">
      <c r="A46">
        <v>6</v>
      </c>
      <c r="B46" s="1">
        <v>9.9400000000000002E-2</v>
      </c>
      <c r="C46" s="1">
        <v>0.159</v>
      </c>
      <c r="D46" s="1">
        <v>0.53100000000000003</v>
      </c>
      <c r="E46" s="1">
        <v>0.71499999999999997</v>
      </c>
      <c r="F46" s="1">
        <v>1.25</v>
      </c>
      <c r="G46">
        <v>0</v>
      </c>
    </row>
    <row r="47" spans="1:7" x14ac:dyDescent="0.25">
      <c r="A47">
        <v>7</v>
      </c>
      <c r="B47" s="1">
        <v>7.6899999999999996E-2</v>
      </c>
      <c r="C47" s="1">
        <v>0.123</v>
      </c>
      <c r="D47" s="1">
        <v>0.42699999999999999</v>
      </c>
      <c r="E47" s="1">
        <v>0.57999999999999996</v>
      </c>
      <c r="F47" s="1">
        <v>1.04</v>
      </c>
      <c r="G47">
        <v>0</v>
      </c>
    </row>
    <row r="48" spans="1:7" x14ac:dyDescent="0.25">
      <c r="A48">
        <v>8</v>
      </c>
      <c r="B48" s="1">
        <v>6.1199999999999997E-2</v>
      </c>
      <c r="C48" s="1">
        <v>9.7600000000000006E-2</v>
      </c>
      <c r="D48" s="1">
        <v>0.35</v>
      </c>
      <c r="E48" s="1">
        <v>0.48199999999999998</v>
      </c>
      <c r="F48" s="1">
        <v>0.86699999999999999</v>
      </c>
      <c r="G48">
        <v>0</v>
      </c>
    </row>
    <row r="49" spans="1:7" x14ac:dyDescent="0.25">
      <c r="A49">
        <v>9</v>
      </c>
      <c r="B49" s="1">
        <v>2.5399999999999999E-2</v>
      </c>
      <c r="C49" s="1">
        <v>4.1000000000000002E-2</v>
      </c>
      <c r="D49" s="1">
        <v>0.158</v>
      </c>
      <c r="E49" s="1">
        <v>0.221</v>
      </c>
      <c r="F49" s="1">
        <v>0.41199999999999998</v>
      </c>
      <c r="G49">
        <v>0</v>
      </c>
    </row>
    <row r="50" spans="1:7" x14ac:dyDescent="0.25">
      <c r="A50">
        <v>10</v>
      </c>
      <c r="B50" s="1">
        <v>8.4700000000000001E-3</v>
      </c>
      <c r="C50" s="1">
        <v>1.3899999999999999E-2</v>
      </c>
      <c r="D50" s="1">
        <v>6.0600000000000001E-2</v>
      </c>
      <c r="E50" s="1">
        <v>8.7300000000000003E-2</v>
      </c>
      <c r="F50" s="1">
        <v>0.17100000000000001</v>
      </c>
      <c r="G50">
        <v>0</v>
      </c>
    </row>
    <row r="51" spans="1:7" x14ac:dyDescent="0.25">
      <c r="A51">
        <v>11</v>
      </c>
      <c r="B51" s="1">
        <v>3.81E-3</v>
      </c>
      <c r="C51" s="1">
        <v>6.3699999999999998E-3</v>
      </c>
      <c r="D51" s="1">
        <v>3.2300000000000002E-2</v>
      </c>
      <c r="E51" s="1">
        <v>4.7899999999999998E-2</v>
      </c>
      <c r="F51" s="1">
        <v>9.7000000000000003E-2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3.8300000000000001E-2</v>
      </c>
      <c r="C54" s="1">
        <v>7.0800000000000002E-2</v>
      </c>
      <c r="D54" s="1">
        <v>0.33700000000000002</v>
      </c>
      <c r="E54" s="1">
        <v>0.48599999999999999</v>
      </c>
      <c r="F54" s="1">
        <v>0.98399999999999999</v>
      </c>
      <c r="G54">
        <v>0</v>
      </c>
    </row>
    <row r="55" spans="1:7" x14ac:dyDescent="0.25">
      <c r="A55">
        <v>2</v>
      </c>
      <c r="B55" s="1">
        <v>5.0599999999999999E-2</v>
      </c>
      <c r="C55" s="1">
        <v>9.5799999999999996E-2</v>
      </c>
      <c r="D55" s="1">
        <v>0.46400000000000002</v>
      </c>
      <c r="E55" s="1">
        <v>0.67100000000000004</v>
      </c>
      <c r="F55" s="1">
        <v>1.36</v>
      </c>
      <c r="G55">
        <v>0</v>
      </c>
    </row>
    <row r="56" spans="1:7" x14ac:dyDescent="0.25">
      <c r="A56">
        <v>3</v>
      </c>
      <c r="B56" s="1">
        <v>6.4699999999999994E-2</v>
      </c>
      <c r="C56" s="1">
        <v>0.124</v>
      </c>
      <c r="D56" s="1">
        <v>0.61299999999999999</v>
      </c>
      <c r="E56" s="1">
        <v>0.88700000000000001</v>
      </c>
      <c r="F56" s="1">
        <v>1.81</v>
      </c>
      <c r="G56">
        <v>0</v>
      </c>
    </row>
    <row r="57" spans="1:7" x14ac:dyDescent="0.25">
      <c r="A57">
        <v>4</v>
      </c>
      <c r="B57" s="1">
        <v>8.4900000000000003E-2</v>
      </c>
      <c r="C57" s="1">
        <v>0.16200000000000001</v>
      </c>
      <c r="D57" s="1">
        <v>0.78</v>
      </c>
      <c r="E57" s="1">
        <v>1.1200000000000001</v>
      </c>
      <c r="F57" s="1">
        <v>2.27</v>
      </c>
      <c r="G57">
        <v>0</v>
      </c>
    </row>
    <row r="58" spans="1:7" x14ac:dyDescent="0.25">
      <c r="A58">
        <v>5</v>
      </c>
      <c r="B58" s="1">
        <v>7.1400000000000005E-2</v>
      </c>
      <c r="C58" s="1">
        <v>0.13</v>
      </c>
      <c r="D58" s="1">
        <v>0.60899999999999999</v>
      </c>
      <c r="E58" s="1">
        <v>0.88400000000000001</v>
      </c>
      <c r="F58" s="1">
        <v>1.83</v>
      </c>
      <c r="G58">
        <v>0</v>
      </c>
    </row>
    <row r="59" spans="1:7" x14ac:dyDescent="0.25">
      <c r="A59">
        <v>6</v>
      </c>
      <c r="B59" s="1">
        <v>4.9399999999999999E-2</v>
      </c>
      <c r="C59" s="1">
        <v>8.8900000000000007E-2</v>
      </c>
      <c r="D59" s="1">
        <v>0.42799999999999999</v>
      </c>
      <c r="E59" s="1">
        <v>0.626</v>
      </c>
      <c r="F59" s="1">
        <v>1.31</v>
      </c>
      <c r="G59">
        <v>0</v>
      </c>
    </row>
    <row r="60" spans="1:7" x14ac:dyDescent="0.25">
      <c r="A60">
        <v>7</v>
      </c>
      <c r="B60" s="1">
        <v>3.4700000000000002E-2</v>
      </c>
      <c r="C60" s="1">
        <v>6.2100000000000002E-2</v>
      </c>
      <c r="D60" s="1">
        <v>0.30499999999999999</v>
      </c>
      <c r="E60" s="1">
        <v>0.45100000000000001</v>
      </c>
      <c r="F60" s="1">
        <v>0.95799999999999996</v>
      </c>
      <c r="G60">
        <v>0</v>
      </c>
    </row>
    <row r="61" spans="1:7" x14ac:dyDescent="0.25">
      <c r="A61">
        <v>8</v>
      </c>
      <c r="B61" s="1">
        <v>2.69E-2</v>
      </c>
      <c r="C61" s="1">
        <v>4.7800000000000002E-2</v>
      </c>
      <c r="D61" s="1">
        <v>0.23899999999999999</v>
      </c>
      <c r="E61" s="1">
        <v>0.35399999999999998</v>
      </c>
      <c r="F61" s="1">
        <v>0.754</v>
      </c>
      <c r="G61">
        <v>0</v>
      </c>
    </row>
    <row r="62" spans="1:7" x14ac:dyDescent="0.25">
      <c r="A62">
        <v>9</v>
      </c>
      <c r="B62" s="1">
        <v>1.1900000000000001E-2</v>
      </c>
      <c r="C62" s="1">
        <v>2.1600000000000001E-2</v>
      </c>
      <c r="D62" s="1">
        <v>0.121</v>
      </c>
      <c r="E62" s="1">
        <v>0.185</v>
      </c>
      <c r="F62" s="1">
        <v>0.41</v>
      </c>
      <c r="G62">
        <v>0</v>
      </c>
    </row>
    <row r="63" spans="1:7" x14ac:dyDescent="0.25">
      <c r="A63">
        <v>10</v>
      </c>
      <c r="B63" s="1">
        <v>4.8300000000000001E-3</v>
      </c>
      <c r="C63" s="1">
        <v>8.8100000000000001E-3</v>
      </c>
      <c r="D63" s="1">
        <v>5.6300000000000003E-2</v>
      </c>
      <c r="E63" s="1">
        <v>8.7599999999999997E-2</v>
      </c>
      <c r="F63" s="1">
        <v>0.19600000000000001</v>
      </c>
      <c r="G63">
        <v>10000</v>
      </c>
    </row>
    <row r="64" spans="1:7" x14ac:dyDescent="0.25">
      <c r="A64">
        <v>11</v>
      </c>
      <c r="B64" s="1">
        <v>2.48E-3</v>
      </c>
      <c r="C64" s="1">
        <v>4.4999999999999997E-3</v>
      </c>
      <c r="D64" s="1">
        <v>2.9000000000000001E-2</v>
      </c>
      <c r="E64" s="1">
        <v>4.4699999999999997E-2</v>
      </c>
      <c r="F64" s="1">
        <v>9.8000000000000004E-2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4.6699999999999998E-2</v>
      </c>
      <c r="C67" s="1">
        <v>7.7799999999999994E-2</v>
      </c>
      <c r="D67" s="1">
        <v>0.29199999999999998</v>
      </c>
      <c r="E67" s="1">
        <v>0.40600000000000003</v>
      </c>
      <c r="F67" s="1">
        <v>0.77400000000000002</v>
      </c>
      <c r="G67">
        <v>0</v>
      </c>
    </row>
    <row r="68" spans="1:7" x14ac:dyDescent="0.25">
      <c r="A68">
        <v>2</v>
      </c>
      <c r="B68" s="1">
        <v>5.5300000000000002E-2</v>
      </c>
      <c r="C68" s="1">
        <v>9.2200000000000004E-2</v>
      </c>
      <c r="D68" s="1">
        <v>0.34699999999999998</v>
      </c>
      <c r="E68" s="1">
        <v>0.48199999999999998</v>
      </c>
      <c r="F68" s="1">
        <v>0.91900000000000004</v>
      </c>
      <c r="G68">
        <v>0</v>
      </c>
    </row>
    <row r="69" spans="1:7" x14ac:dyDescent="0.25">
      <c r="A69">
        <v>3</v>
      </c>
      <c r="B69" s="1">
        <v>6.4899999999999999E-2</v>
      </c>
      <c r="C69" s="1">
        <v>0.109</v>
      </c>
      <c r="D69" s="1">
        <v>0.40899999999999997</v>
      </c>
      <c r="E69" s="1">
        <v>0.56799999999999995</v>
      </c>
      <c r="F69" s="1">
        <v>1.0900000000000001</v>
      </c>
      <c r="G69">
        <v>0</v>
      </c>
    </row>
    <row r="70" spans="1:7" x14ac:dyDescent="0.25">
      <c r="A70">
        <v>4</v>
      </c>
      <c r="B70" s="1">
        <v>0.11799999999999999</v>
      </c>
      <c r="C70" s="1">
        <v>0.2</v>
      </c>
      <c r="D70" s="1">
        <v>0.76200000000000001</v>
      </c>
      <c r="E70" s="1">
        <v>1.06</v>
      </c>
      <c r="F70" s="1">
        <v>2.06</v>
      </c>
      <c r="G70">
        <v>0</v>
      </c>
    </row>
    <row r="71" spans="1:7" x14ac:dyDescent="0.25">
      <c r="A71">
        <v>5</v>
      </c>
      <c r="B71" s="1">
        <v>9.5899999999999999E-2</v>
      </c>
      <c r="C71" s="1">
        <v>0.16200000000000001</v>
      </c>
      <c r="D71" s="1">
        <v>0.61599999999999999</v>
      </c>
      <c r="E71" s="1">
        <v>0.85799999999999998</v>
      </c>
      <c r="F71" s="1">
        <v>1.67</v>
      </c>
      <c r="G71">
        <v>0</v>
      </c>
    </row>
    <row r="72" spans="1:7" x14ac:dyDescent="0.25">
      <c r="A72">
        <v>6</v>
      </c>
      <c r="B72" s="1">
        <v>6.6600000000000006E-2</v>
      </c>
      <c r="C72" s="1">
        <v>0.111</v>
      </c>
      <c r="D72" s="1">
        <v>0.42799999999999999</v>
      </c>
      <c r="E72" s="1">
        <v>0.60199999999999998</v>
      </c>
      <c r="F72" s="1">
        <v>1.18</v>
      </c>
      <c r="G72">
        <v>0</v>
      </c>
    </row>
    <row r="73" spans="1:7" x14ac:dyDescent="0.25">
      <c r="A73">
        <v>7</v>
      </c>
      <c r="B73" s="1">
        <v>5.16E-2</v>
      </c>
      <c r="C73" s="1">
        <v>8.5599999999999996E-2</v>
      </c>
      <c r="D73" s="1">
        <v>0.34200000000000003</v>
      </c>
      <c r="E73" s="1">
        <v>0.48799999999999999</v>
      </c>
      <c r="F73" s="1">
        <v>0.97699999999999998</v>
      </c>
      <c r="G73">
        <v>0</v>
      </c>
    </row>
    <row r="74" spans="1:7" x14ac:dyDescent="0.25">
      <c r="A74">
        <v>8</v>
      </c>
      <c r="B74" s="1">
        <v>3.9699999999999999E-2</v>
      </c>
      <c r="C74" s="1">
        <v>6.5500000000000003E-2</v>
      </c>
      <c r="D74" s="1">
        <v>0.26900000000000002</v>
      </c>
      <c r="E74" s="1">
        <v>0.38800000000000001</v>
      </c>
      <c r="F74" s="1">
        <v>0.79</v>
      </c>
      <c r="G74">
        <v>0</v>
      </c>
    </row>
    <row r="75" spans="1:7" x14ac:dyDescent="0.25">
      <c r="A75">
        <v>9</v>
      </c>
      <c r="B75" s="1">
        <v>1.6500000000000001E-2</v>
      </c>
      <c r="C75" s="1">
        <v>2.7699999999999999E-2</v>
      </c>
      <c r="D75" s="1">
        <v>0.13100000000000001</v>
      </c>
      <c r="E75" s="1">
        <v>0.19700000000000001</v>
      </c>
      <c r="F75" s="1">
        <v>0.42899999999999999</v>
      </c>
      <c r="G75">
        <v>0</v>
      </c>
    </row>
    <row r="76" spans="1:7" x14ac:dyDescent="0.25">
      <c r="A76">
        <v>10</v>
      </c>
      <c r="B76" s="1">
        <v>5.77E-3</v>
      </c>
      <c r="C76" s="1">
        <v>9.8700000000000003E-3</v>
      </c>
      <c r="D76" s="1">
        <v>5.3400000000000003E-2</v>
      </c>
      <c r="E76" s="1">
        <v>8.3699999999999997E-2</v>
      </c>
      <c r="F76" s="1">
        <v>0.191</v>
      </c>
      <c r="G76">
        <v>0</v>
      </c>
    </row>
    <row r="77" spans="1:7" x14ac:dyDescent="0.25">
      <c r="A77">
        <v>11</v>
      </c>
      <c r="B77" s="1">
        <v>3.0500000000000002E-3</v>
      </c>
      <c r="C77" s="1">
        <v>5.1599999999999997E-3</v>
      </c>
      <c r="D77" s="1">
        <v>2.86E-2</v>
      </c>
      <c r="E77" s="1">
        <v>4.48E-2</v>
      </c>
      <c r="F77" s="1">
        <v>0.10199999999999999</v>
      </c>
      <c r="G77">
        <v>10000</v>
      </c>
    </row>
    <row r="78" spans="1:7" x14ac:dyDescent="0.25">
      <c r="A78" t="s">
        <v>49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20</v>
      </c>
      <c r="E4" s="19">
        <f t="shared" ref="E4:E9" si="0">IF($C$17="max",80,60)</f>
        <v>80</v>
      </c>
      <c r="F4" s="20">
        <f>D4/SIN(E4*PI()/180)</f>
        <v>20.3085322377149</v>
      </c>
      <c r="G4" s="20">
        <v>6</v>
      </c>
      <c r="H4" s="22">
        <f>3.93+1.02*LOG(C4*F4)</f>
        <v>6.8512606582105597</v>
      </c>
      <c r="I4" s="20">
        <v>1</v>
      </c>
      <c r="J4" s="21">
        <f t="shared" ref="J4:J12" si="1">$C$2*C4*F4*1000000*B4*0.001</f>
        <v>877328592669283.62</v>
      </c>
      <c r="K4" s="20">
        <f>POWER(10,1.5*G4+9.05)</f>
        <v>1.1220184543019693E+18</v>
      </c>
      <c r="L4" s="20">
        <f>POWER(10,1.5*H4+9.05)</f>
        <v>2.122711571207399E+19</v>
      </c>
      <c r="M4" s="25">
        <f>J4*(1.5-I4)/I4*(1-O4)/O4/(L4-K4)</f>
        <v>1.3309404753209428E-4</v>
      </c>
      <c r="N4" s="26">
        <f>J4/L4</f>
        <v>4.1330560617345616E-5</v>
      </c>
      <c r="O4">
        <f>POWER(10,-I4*(H4-G4))</f>
        <v>0.14084432143851758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20</v>
      </c>
      <c r="E5" s="19">
        <f t="shared" si="0"/>
        <v>80</v>
      </c>
      <c r="F5" s="20">
        <f t="shared" ref="F5:F12" si="2">D5/SIN(E5*PI()/180)</f>
        <v>20.3085322377149</v>
      </c>
      <c r="G5" s="20">
        <v>6</v>
      </c>
      <c r="H5" s="22">
        <f t="shared" ref="H5:H12" si="3">3.93+1.02*LOG(C5*F5)</f>
        <v>6.7238231468700942</v>
      </c>
      <c r="I5" s="20">
        <v>1</v>
      </c>
      <c r="J5" s="21">
        <f t="shared" si="1"/>
        <v>657996444501962.75</v>
      </c>
      <c r="K5" s="20">
        <f t="shared" ref="K5:L12" si="4">POWER(10,1.5*G5+9.05)</f>
        <v>1.1220184543019693E+18</v>
      </c>
      <c r="L5" s="20">
        <f t="shared" si="4"/>
        <v>1.366893632174312E+19</v>
      </c>
      <c r="M5" s="25">
        <f t="shared" ref="M5:M12" si="5">J5*(1.5-I5)/I5*(1-O5)/O5/(L5-K5)</f>
        <v>1.1260738595404615E-4</v>
      </c>
      <c r="N5" s="26">
        <f t="shared" ref="N5:N12" si="6">J5/L5</f>
        <v>4.8138086901121233E-5</v>
      </c>
      <c r="O5">
        <f t="shared" ref="O5:O12" si="7">POWER(10,-I5*(H5-G5))</f>
        <v>0.18887603323258054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20</v>
      </c>
      <c r="E6" s="19">
        <f t="shared" si="0"/>
        <v>80</v>
      </c>
      <c r="F6" s="20">
        <f t="shared" si="2"/>
        <v>20.3085322377149</v>
      </c>
      <c r="G6" s="20">
        <v>6</v>
      </c>
      <c r="H6" s="22">
        <f t="shared" si="3"/>
        <v>6.590882703005188</v>
      </c>
      <c r="I6" s="20">
        <v>1</v>
      </c>
      <c r="J6" s="21">
        <f t="shared" si="1"/>
        <v>487404773705157.62</v>
      </c>
      <c r="K6" s="20">
        <f t="shared" si="4"/>
        <v>1.1220184543019693E+18</v>
      </c>
      <c r="L6" s="20">
        <f t="shared" si="4"/>
        <v>8.6362271079267543E+18</v>
      </c>
      <c r="M6" s="25">
        <f t="shared" si="5"/>
        <v>9.4000439270813701E-5</v>
      </c>
      <c r="N6" s="26">
        <f t="shared" si="6"/>
        <v>5.6437234409664092E-5</v>
      </c>
      <c r="O6">
        <f t="shared" si="7"/>
        <v>0.25651767620962096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20</v>
      </c>
      <c r="E7" s="19">
        <f t="shared" si="0"/>
        <v>80</v>
      </c>
      <c r="F7" s="20">
        <f t="shared" si="2"/>
        <v>20.3085322377149</v>
      </c>
      <c r="G7" s="20">
        <v>6</v>
      </c>
      <c r="H7" s="22">
        <f t="shared" si="3"/>
        <v>6.4634451916647215</v>
      </c>
      <c r="I7" s="20">
        <v>1</v>
      </c>
      <c r="J7" s="21">
        <f t="shared" si="1"/>
        <v>456941975348585.31</v>
      </c>
      <c r="K7" s="20">
        <f t="shared" si="4"/>
        <v>1.1220184543019693E+18</v>
      </c>
      <c r="L7" s="20">
        <f t="shared" si="4"/>
        <v>5.5611906958804419E+18</v>
      </c>
      <c r="M7" s="25">
        <f t="shared" si="5"/>
        <v>9.8147671302303277E-5</v>
      </c>
      <c r="N7" s="26">
        <f t="shared" si="6"/>
        <v>8.2166212298217687E-5</v>
      </c>
      <c r="O7">
        <f t="shared" si="7"/>
        <v>0.34399712137249761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20</v>
      </c>
      <c r="E8" s="19">
        <f t="shared" si="0"/>
        <v>80</v>
      </c>
      <c r="F8" s="20">
        <f t="shared" si="2"/>
        <v>20.3085322377149</v>
      </c>
      <c r="G8" s="20">
        <v>6</v>
      </c>
      <c r="H8" s="22">
        <f t="shared" si="3"/>
        <v>6.9967815118506662</v>
      </c>
      <c r="I8" s="20">
        <v>1</v>
      </c>
      <c r="J8" s="21">
        <f t="shared" si="1"/>
        <v>1523139917828617.7</v>
      </c>
      <c r="K8" s="20">
        <f t="shared" si="4"/>
        <v>1.1220184543019693E+18</v>
      </c>
      <c r="L8" s="20">
        <f t="shared" si="4"/>
        <v>3.5089103121367925E+19</v>
      </c>
      <c r="M8" s="25">
        <f t="shared" si="5"/>
        <v>2.0013196769281692E-4</v>
      </c>
      <c r="N8" s="26">
        <f t="shared" si="6"/>
        <v>4.3407775700630078E-5</v>
      </c>
      <c r="O8">
        <f t="shared" si="7"/>
        <v>0.10074383710909032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20</v>
      </c>
      <c r="E9" s="19">
        <f t="shared" si="0"/>
        <v>80</v>
      </c>
      <c r="F9" s="20">
        <f t="shared" si="2"/>
        <v>20.3085322377149</v>
      </c>
      <c r="G9" s="20">
        <v>6</v>
      </c>
      <c r="H9" s="22">
        <f t="shared" si="3"/>
        <v>6.8387815126652081</v>
      </c>
      <c r="I9" s="20">
        <v>1</v>
      </c>
      <c r="J9" s="21">
        <f t="shared" si="1"/>
        <v>1066197942480032.2</v>
      </c>
      <c r="K9" s="20">
        <f t="shared" si="4"/>
        <v>1.1220184543019693E+18</v>
      </c>
      <c r="L9" s="20">
        <f t="shared" si="4"/>
        <v>2.0331633337602376E+19</v>
      </c>
      <c r="M9" s="25">
        <f t="shared" si="5"/>
        <v>1.6370508320420057E-4</v>
      </c>
      <c r="N9" s="26">
        <f t="shared" si="6"/>
        <v>5.2440348730278866E-5</v>
      </c>
      <c r="O9">
        <f t="shared" si="7"/>
        <v>0.14495008932873624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20</v>
      </c>
      <c r="E10" s="19">
        <f>IF($C$17="max",60,40)</f>
        <v>60</v>
      </c>
      <c r="F10" s="20">
        <f t="shared" si="2"/>
        <v>23.094010767585033</v>
      </c>
      <c r="G10" s="20">
        <v>6</v>
      </c>
      <c r="H10" s="22">
        <f t="shared" si="3"/>
        <v>6.9081979020301265</v>
      </c>
      <c r="I10" s="20">
        <v>1</v>
      </c>
      <c r="J10" s="21">
        <f t="shared" si="1"/>
        <v>249415316289918.37</v>
      </c>
      <c r="K10" s="20">
        <f t="shared" si="4"/>
        <v>1.1220184543019693E+18</v>
      </c>
      <c r="L10" s="20">
        <f t="shared" si="4"/>
        <v>2.584025844754262E+19</v>
      </c>
      <c r="M10" s="25">
        <f t="shared" si="5"/>
        <v>3.5793680472328537E-5</v>
      </c>
      <c r="N10" s="26">
        <f t="shared" si="6"/>
        <v>9.6521989823069093E-6</v>
      </c>
      <c r="O10">
        <f t="shared" si="7"/>
        <v>0.12353843574782518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20</v>
      </c>
      <c r="E11" s="19">
        <f>IF($C$17="max",60,40)</f>
        <v>60</v>
      </c>
      <c r="F11" s="20">
        <f t="shared" si="2"/>
        <v>23.094010767585033</v>
      </c>
      <c r="G11" s="20">
        <v>6</v>
      </c>
      <c r="H11" s="22">
        <f t="shared" si="3"/>
        <v>6.5489717335565372</v>
      </c>
      <c r="I11" s="20">
        <v>1</v>
      </c>
      <c r="J11" s="21">
        <f t="shared" si="1"/>
        <v>110851251684408.16</v>
      </c>
      <c r="K11" s="20">
        <f t="shared" si="4"/>
        <v>1.1220184543019693E+18</v>
      </c>
      <c r="L11" s="20">
        <f t="shared" si="4"/>
        <v>7.472356788797567E+18</v>
      </c>
      <c r="M11" s="25">
        <f t="shared" si="5"/>
        <v>2.2166826195057482E-5</v>
      </c>
      <c r="N11" s="26">
        <f t="shared" si="6"/>
        <v>1.4834844590209411E-5</v>
      </c>
      <c r="O11">
        <f t="shared" si="7"/>
        <v>0.28250638407302997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20</v>
      </c>
      <c r="E12" s="19">
        <f>IF($C$17="max",60,40)</f>
        <v>60</v>
      </c>
      <c r="F12" s="20">
        <f t="shared" si="2"/>
        <v>23.094010767585033</v>
      </c>
      <c r="G12" s="20">
        <v>6</v>
      </c>
      <c r="H12" s="22">
        <f t="shared" si="3"/>
        <v>6.780760390689661</v>
      </c>
      <c r="I12" s="20">
        <v>1</v>
      </c>
      <c r="J12" s="21">
        <f t="shared" si="1"/>
        <v>187061487217438.75</v>
      </c>
      <c r="K12" s="20">
        <f t="shared" si="4"/>
        <v>1.1220184543019693E+18</v>
      </c>
      <c r="L12" s="20">
        <f t="shared" si="4"/>
        <v>1.6639512030169131E+19</v>
      </c>
      <c r="M12" s="25">
        <f t="shared" si="5"/>
        <v>3.0355116910838361E-5</v>
      </c>
      <c r="N12" s="26">
        <f t="shared" si="6"/>
        <v>1.1242005587560334E-5</v>
      </c>
      <c r="O12">
        <f t="shared" si="7"/>
        <v>0.16566837382927743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4.1330560617345616E-5</v>
      </c>
      <c r="K16" s="20">
        <f>1/J16</f>
        <v>24195.171443677922</v>
      </c>
      <c r="L16" s="37">
        <f>H4</f>
        <v>6.8512606582105597</v>
      </c>
      <c r="M16" s="20"/>
      <c r="N16" s="20"/>
    </row>
    <row r="17" spans="1:14" ht="16" thickBot="1" x14ac:dyDescent="0.4">
      <c r="A17" s="126" t="s">
        <v>30</v>
      </c>
      <c r="B17" s="127">
        <v>20</v>
      </c>
      <c r="C17" s="127" t="s">
        <v>31</v>
      </c>
      <c r="D17" s="127" t="s">
        <v>32</v>
      </c>
      <c r="E17" s="127" t="s">
        <v>28</v>
      </c>
      <c r="F17" s="128">
        <v>10</v>
      </c>
      <c r="G17" s="20"/>
      <c r="H17" s="20"/>
      <c r="I17" s="32" t="s">
        <v>38</v>
      </c>
      <c r="J17" s="33">
        <f t="shared" ref="J17:J18" si="9">IF($A$17="FR",IF($E$17="GR",M5,N5),0.00000000001)</f>
        <v>4.8138086901121233E-5</v>
      </c>
      <c r="K17" s="20">
        <f>1/J17</f>
        <v>20773.571705374688</v>
      </c>
      <c r="L17" s="37">
        <f t="shared" ref="L17:L24" si="10">H5</f>
        <v>6.7238231468700942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5.6437234409664092E-5</v>
      </c>
      <c r="K18" s="20">
        <f t="shared" ref="K18:K24" si="11">1/J18</f>
        <v>17718.79877637597</v>
      </c>
      <c r="L18" s="37">
        <f t="shared" si="10"/>
        <v>6.590882703005188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1"/>
        <v>100000000000</v>
      </c>
      <c r="L19" s="37">
        <f t="shared" si="10"/>
        <v>6.4634451916647215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1"/>
        <v>100000000000</v>
      </c>
      <c r="L20" s="37">
        <f t="shared" si="10"/>
        <v>6.9967815118506662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1"/>
        <v>100000000000</v>
      </c>
      <c r="L21" s="37">
        <f t="shared" si="10"/>
        <v>6.8387815126652081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9.6521989823069093E-6</v>
      </c>
      <c r="K22" s="20">
        <f>1/J22</f>
        <v>103603.33451818215</v>
      </c>
      <c r="L22" s="37">
        <f t="shared" si="10"/>
        <v>6.9081979020301265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1.4834844590209411E-5</v>
      </c>
      <c r="K23" s="20">
        <f t="shared" si="11"/>
        <v>67408.862554581297</v>
      </c>
      <c r="L23" s="37">
        <f t="shared" si="10"/>
        <v>6.5489717335565372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1.1242005587560334E-5</v>
      </c>
      <c r="K24" s="20">
        <f t="shared" si="11"/>
        <v>88952.099535205212</v>
      </c>
      <c r="L24" s="37">
        <f t="shared" si="10"/>
        <v>6.780760390689661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3.3700000000000001E-2</v>
      </c>
      <c r="C28" s="1">
        <v>5.4100000000000002E-2</v>
      </c>
      <c r="D28" s="1">
        <v>0.19700000000000001</v>
      </c>
      <c r="E28" s="1">
        <v>0.26800000000000002</v>
      </c>
      <c r="F28" s="1">
        <v>0.46899999999999997</v>
      </c>
      <c r="G28">
        <v>0</v>
      </c>
    </row>
    <row r="29" spans="1:14" x14ac:dyDescent="0.25">
      <c r="A29">
        <v>2</v>
      </c>
      <c r="B29" s="1">
        <v>3.8100000000000002E-2</v>
      </c>
      <c r="C29" s="1">
        <v>6.1699999999999998E-2</v>
      </c>
      <c r="D29" s="1">
        <v>0.22700000000000001</v>
      </c>
      <c r="E29" s="1">
        <v>0.307</v>
      </c>
      <c r="F29" s="1">
        <v>0.53600000000000003</v>
      </c>
      <c r="G29">
        <v>0</v>
      </c>
    </row>
    <row r="30" spans="1:14" x14ac:dyDescent="0.25">
      <c r="A30">
        <v>3</v>
      </c>
      <c r="B30" s="1">
        <v>4.8300000000000003E-2</v>
      </c>
      <c r="C30" s="1">
        <v>7.8899999999999998E-2</v>
      </c>
      <c r="D30" s="1">
        <v>0.29199999999999998</v>
      </c>
      <c r="E30" s="1">
        <v>0.39700000000000002</v>
      </c>
      <c r="F30" s="1">
        <v>0.70299999999999996</v>
      </c>
      <c r="G30">
        <v>0</v>
      </c>
    </row>
    <row r="31" spans="1:14" x14ac:dyDescent="0.25">
      <c r="A31">
        <v>4</v>
      </c>
      <c r="B31" s="1">
        <v>8.1000000000000003E-2</v>
      </c>
      <c r="C31" s="1">
        <v>0.13200000000000001</v>
      </c>
      <c r="D31" s="1">
        <v>0.47799999999999998</v>
      </c>
      <c r="E31" s="1">
        <v>0.64400000000000002</v>
      </c>
      <c r="F31" s="1">
        <v>1.1200000000000001</v>
      </c>
      <c r="G31">
        <v>0</v>
      </c>
    </row>
    <row r="32" spans="1:14" x14ac:dyDescent="0.25">
      <c r="A32">
        <v>5</v>
      </c>
      <c r="B32" s="1">
        <v>8.2500000000000004E-2</v>
      </c>
      <c r="C32" s="1">
        <v>0.129</v>
      </c>
      <c r="D32" s="1">
        <v>0.45700000000000002</v>
      </c>
      <c r="E32" s="1">
        <v>0.628</v>
      </c>
      <c r="F32" s="1">
        <v>1.1299999999999999</v>
      </c>
      <c r="G32">
        <v>0</v>
      </c>
    </row>
    <row r="33" spans="1:7" x14ac:dyDescent="0.25">
      <c r="A33">
        <v>6</v>
      </c>
      <c r="B33" s="1">
        <v>5.8799999999999998E-2</v>
      </c>
      <c r="C33" s="1">
        <v>8.9499999999999996E-2</v>
      </c>
      <c r="D33" s="1">
        <v>0.316</v>
      </c>
      <c r="E33" s="1">
        <v>0.441</v>
      </c>
      <c r="F33" s="1">
        <v>0.82399999999999995</v>
      </c>
      <c r="G33">
        <v>0</v>
      </c>
    </row>
    <row r="34" spans="1:7" x14ac:dyDescent="0.25">
      <c r="A34">
        <v>7</v>
      </c>
      <c r="B34" s="1">
        <v>4.24E-2</v>
      </c>
      <c r="C34" s="1">
        <v>6.5199999999999994E-2</v>
      </c>
      <c r="D34" s="1">
        <v>0.25</v>
      </c>
      <c r="E34" s="1">
        <v>0.35799999999999998</v>
      </c>
      <c r="F34" s="1">
        <v>0.69</v>
      </c>
      <c r="G34">
        <v>0</v>
      </c>
    </row>
    <row r="35" spans="1:7" x14ac:dyDescent="0.25">
      <c r="A35">
        <v>8</v>
      </c>
      <c r="B35" s="1">
        <v>2.9700000000000001E-2</v>
      </c>
      <c r="C35" s="1">
        <v>4.5900000000000003E-2</v>
      </c>
      <c r="D35" s="1">
        <v>0.18099999999999999</v>
      </c>
      <c r="E35" s="1">
        <v>0.26100000000000001</v>
      </c>
      <c r="F35" s="1">
        <v>0.50900000000000001</v>
      </c>
      <c r="G35">
        <v>0</v>
      </c>
    </row>
    <row r="36" spans="1:7" x14ac:dyDescent="0.25">
      <c r="A36">
        <v>9</v>
      </c>
      <c r="B36" s="1">
        <v>1.15E-2</v>
      </c>
      <c r="C36" s="1">
        <v>1.8200000000000001E-2</v>
      </c>
      <c r="D36" s="1">
        <v>8.0299999999999996E-2</v>
      </c>
      <c r="E36" s="1">
        <v>0.12</v>
      </c>
      <c r="F36" s="1">
        <v>0.24299999999999999</v>
      </c>
      <c r="G36">
        <v>0</v>
      </c>
    </row>
    <row r="37" spans="1:7" x14ac:dyDescent="0.25">
      <c r="A37">
        <v>10</v>
      </c>
      <c r="B37" s="1">
        <v>4.2300000000000003E-3</v>
      </c>
      <c r="C37" s="1">
        <v>6.7499999999999999E-3</v>
      </c>
      <c r="D37" s="1">
        <v>3.32E-2</v>
      </c>
      <c r="E37" s="1">
        <v>5.2200000000000003E-2</v>
      </c>
      <c r="F37" s="1">
        <v>0.11600000000000001</v>
      </c>
      <c r="G37">
        <v>10000</v>
      </c>
    </row>
    <row r="38" spans="1:7" x14ac:dyDescent="0.25">
      <c r="A38">
        <v>11</v>
      </c>
      <c r="B38" s="1">
        <v>1.8799999999999999E-3</v>
      </c>
      <c r="C38" s="1">
        <v>3.13E-3</v>
      </c>
      <c r="D38" s="1">
        <v>1.7100000000000001E-2</v>
      </c>
      <c r="E38" s="1">
        <v>2.7900000000000001E-2</v>
      </c>
      <c r="F38" s="1">
        <v>6.3600000000000004E-2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5.2699999999999997E-2</v>
      </c>
      <c r="C41" s="1">
        <v>8.1699999999999995E-2</v>
      </c>
      <c r="D41" s="1">
        <v>0.23300000000000001</v>
      </c>
      <c r="E41" s="1">
        <v>0.30399999999999999</v>
      </c>
      <c r="F41" s="1">
        <v>0.51900000000000002</v>
      </c>
      <c r="G41">
        <v>0</v>
      </c>
    </row>
    <row r="42" spans="1:7" x14ac:dyDescent="0.25">
      <c r="A42">
        <v>2</v>
      </c>
      <c r="B42" s="1">
        <v>5.7099999999999998E-2</v>
      </c>
      <c r="C42" s="1">
        <v>8.8700000000000001E-2</v>
      </c>
      <c r="D42" s="1">
        <v>0.25700000000000001</v>
      </c>
      <c r="E42" s="1">
        <v>0.33700000000000002</v>
      </c>
      <c r="F42" s="1">
        <v>0.57299999999999995</v>
      </c>
      <c r="G42">
        <v>0</v>
      </c>
    </row>
    <row r="43" spans="1:7" x14ac:dyDescent="0.25">
      <c r="A43">
        <v>3</v>
      </c>
      <c r="B43" s="1">
        <v>6.9900000000000004E-2</v>
      </c>
      <c r="C43" s="1">
        <v>0.11</v>
      </c>
      <c r="D43" s="1">
        <v>0.32600000000000001</v>
      </c>
      <c r="E43" s="1">
        <v>0.42499999999999999</v>
      </c>
      <c r="F43" s="1">
        <v>0.72599999999999998</v>
      </c>
      <c r="G43">
        <v>0</v>
      </c>
    </row>
    <row r="44" spans="1:7" x14ac:dyDescent="0.25">
      <c r="A44">
        <v>4</v>
      </c>
      <c r="B44" s="1">
        <v>0.109</v>
      </c>
      <c r="C44" s="1">
        <v>0.17699999999999999</v>
      </c>
      <c r="D44" s="1">
        <v>0.53200000000000003</v>
      </c>
      <c r="E44" s="1">
        <v>0.69399999999999995</v>
      </c>
      <c r="F44" s="1">
        <v>1.1599999999999999</v>
      </c>
      <c r="G44">
        <v>0</v>
      </c>
    </row>
    <row r="45" spans="1:7" x14ac:dyDescent="0.25">
      <c r="A45">
        <v>5</v>
      </c>
      <c r="B45" s="1">
        <v>0.124</v>
      </c>
      <c r="C45" s="1">
        <v>0.19600000000000001</v>
      </c>
      <c r="D45" s="1">
        <v>0.59899999999999998</v>
      </c>
      <c r="E45" s="1">
        <v>0.79100000000000004</v>
      </c>
      <c r="F45" s="1">
        <v>1.39</v>
      </c>
      <c r="G45">
        <v>0</v>
      </c>
    </row>
    <row r="46" spans="1:7" x14ac:dyDescent="0.25">
      <c r="A46">
        <v>6</v>
      </c>
      <c r="B46" s="1">
        <v>9.35E-2</v>
      </c>
      <c r="C46" s="1">
        <v>0.14499999999999999</v>
      </c>
      <c r="D46" s="1">
        <v>0.46200000000000002</v>
      </c>
      <c r="E46" s="1">
        <v>0.63300000000000001</v>
      </c>
      <c r="F46" s="1">
        <v>1.19</v>
      </c>
      <c r="G46">
        <v>0</v>
      </c>
    </row>
    <row r="47" spans="1:7" x14ac:dyDescent="0.25">
      <c r="A47">
        <v>7</v>
      </c>
      <c r="B47" s="1">
        <v>7.22E-2</v>
      </c>
      <c r="C47" s="1">
        <v>0.112</v>
      </c>
      <c r="D47" s="1">
        <v>0.36799999999999999</v>
      </c>
      <c r="E47" s="1">
        <v>0.51600000000000001</v>
      </c>
      <c r="F47" s="1">
        <v>1.01</v>
      </c>
      <c r="G47">
        <v>0</v>
      </c>
    </row>
    <row r="48" spans="1:7" x14ac:dyDescent="0.25">
      <c r="A48">
        <v>8</v>
      </c>
      <c r="B48" s="1">
        <v>5.7599999999999998E-2</v>
      </c>
      <c r="C48" s="1">
        <v>8.8800000000000004E-2</v>
      </c>
      <c r="D48" s="1">
        <v>0.30099999999999999</v>
      </c>
      <c r="E48" s="1">
        <v>0.43099999999999999</v>
      </c>
      <c r="F48" s="1">
        <v>0.86299999999999999</v>
      </c>
      <c r="G48">
        <v>0</v>
      </c>
    </row>
    <row r="49" spans="1:7" x14ac:dyDescent="0.25">
      <c r="A49">
        <v>9</v>
      </c>
      <c r="B49" s="1">
        <v>2.3900000000000001E-2</v>
      </c>
      <c r="C49" s="1">
        <v>3.7100000000000001E-2</v>
      </c>
      <c r="D49" s="1">
        <v>0.13800000000000001</v>
      </c>
      <c r="E49" s="1">
        <v>0.20599999999999999</v>
      </c>
      <c r="F49" s="1">
        <v>0.441</v>
      </c>
      <c r="G49">
        <v>0</v>
      </c>
    </row>
    <row r="50" spans="1:7" x14ac:dyDescent="0.25">
      <c r="A50">
        <v>10</v>
      </c>
      <c r="B50" s="1">
        <v>7.9100000000000004E-3</v>
      </c>
      <c r="C50" s="1">
        <v>1.2500000000000001E-2</v>
      </c>
      <c r="D50" s="1">
        <v>5.3800000000000001E-2</v>
      </c>
      <c r="E50" s="1">
        <v>8.6300000000000002E-2</v>
      </c>
      <c r="F50" s="1">
        <v>0.19700000000000001</v>
      </c>
      <c r="G50">
        <v>0</v>
      </c>
    </row>
    <row r="51" spans="1:7" x14ac:dyDescent="0.25">
      <c r="A51">
        <v>11</v>
      </c>
      <c r="B51" s="1">
        <v>3.5899999999999999E-3</v>
      </c>
      <c r="C51" s="1">
        <v>5.6299999999999996E-3</v>
      </c>
      <c r="D51" s="1">
        <v>2.9000000000000001E-2</v>
      </c>
      <c r="E51" s="1">
        <v>4.99E-2</v>
      </c>
      <c r="F51" s="1">
        <v>0.12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3.5400000000000001E-2</v>
      </c>
      <c r="C54" s="1">
        <v>6.3299999999999995E-2</v>
      </c>
      <c r="D54" s="1">
        <v>0.3</v>
      </c>
      <c r="E54" s="1">
        <v>0.46200000000000002</v>
      </c>
      <c r="F54" s="1">
        <v>1.1100000000000001</v>
      </c>
      <c r="G54">
        <v>0</v>
      </c>
    </row>
    <row r="55" spans="1:7" x14ac:dyDescent="0.25">
      <c r="A55">
        <v>2</v>
      </c>
      <c r="B55" s="1">
        <v>4.6800000000000001E-2</v>
      </c>
      <c r="C55" s="1">
        <v>8.5500000000000007E-2</v>
      </c>
      <c r="D55" s="1">
        <v>0.41199999999999998</v>
      </c>
      <c r="E55" s="1">
        <v>0.629</v>
      </c>
      <c r="F55" s="1">
        <v>1.5</v>
      </c>
      <c r="G55">
        <v>0</v>
      </c>
    </row>
    <row r="56" spans="1:7" x14ac:dyDescent="0.25">
      <c r="A56">
        <v>3</v>
      </c>
      <c r="B56" s="1">
        <v>5.9799999999999999E-2</v>
      </c>
      <c r="C56" s="1">
        <v>0.111</v>
      </c>
      <c r="D56" s="1">
        <v>0.54400000000000004</v>
      </c>
      <c r="E56" s="1">
        <v>0.82499999999999996</v>
      </c>
      <c r="F56" s="1">
        <v>1.97</v>
      </c>
      <c r="G56">
        <v>0</v>
      </c>
    </row>
    <row r="57" spans="1:7" x14ac:dyDescent="0.25">
      <c r="A57">
        <v>4</v>
      </c>
      <c r="B57" s="1">
        <v>7.85E-2</v>
      </c>
      <c r="C57" s="1">
        <v>0.14499999999999999</v>
      </c>
      <c r="D57" s="1">
        <v>0.69599999999999995</v>
      </c>
      <c r="E57" s="1">
        <v>1.04</v>
      </c>
      <c r="F57" s="1">
        <v>2.36</v>
      </c>
      <c r="G57">
        <v>0</v>
      </c>
    </row>
    <row r="58" spans="1:7" x14ac:dyDescent="0.25">
      <c r="A58">
        <v>5</v>
      </c>
      <c r="B58" s="1">
        <v>6.6400000000000001E-2</v>
      </c>
      <c r="C58" s="1">
        <v>0.11700000000000001</v>
      </c>
      <c r="D58" s="1">
        <v>0.54700000000000004</v>
      </c>
      <c r="E58" s="1">
        <v>0.83799999999999997</v>
      </c>
      <c r="F58" s="1">
        <v>2.0299999999999998</v>
      </c>
      <c r="G58">
        <v>0</v>
      </c>
    </row>
    <row r="59" spans="1:7" x14ac:dyDescent="0.25">
      <c r="A59">
        <v>6</v>
      </c>
      <c r="B59" s="1">
        <v>4.5900000000000003E-2</v>
      </c>
      <c r="C59" s="1">
        <v>7.9600000000000004E-2</v>
      </c>
      <c r="D59" s="1">
        <v>0.38600000000000001</v>
      </c>
      <c r="E59" s="1">
        <v>0.61299999999999999</v>
      </c>
      <c r="F59" s="1">
        <v>1.55</v>
      </c>
      <c r="G59">
        <v>0</v>
      </c>
    </row>
    <row r="60" spans="1:7" x14ac:dyDescent="0.25">
      <c r="A60">
        <v>7</v>
      </c>
      <c r="B60" s="1">
        <v>3.2199999999999999E-2</v>
      </c>
      <c r="C60" s="1">
        <v>5.5399999999999998E-2</v>
      </c>
      <c r="D60" s="1">
        <v>0.27700000000000002</v>
      </c>
      <c r="E60" s="1">
        <v>0.45200000000000001</v>
      </c>
      <c r="F60" s="1">
        <v>1.17</v>
      </c>
      <c r="G60">
        <v>0</v>
      </c>
    </row>
    <row r="61" spans="1:7" x14ac:dyDescent="0.25">
      <c r="A61">
        <v>8</v>
      </c>
      <c r="B61" s="1">
        <v>2.4899999999999999E-2</v>
      </c>
      <c r="C61" s="1">
        <v>4.2799999999999998E-2</v>
      </c>
      <c r="D61" s="1">
        <v>0.217</v>
      </c>
      <c r="E61" s="1">
        <v>0.35899999999999999</v>
      </c>
      <c r="F61" s="1">
        <v>0.94899999999999995</v>
      </c>
      <c r="G61">
        <v>0</v>
      </c>
    </row>
    <row r="62" spans="1:7" x14ac:dyDescent="0.25">
      <c r="A62">
        <v>9</v>
      </c>
      <c r="B62" s="1">
        <v>1.0999999999999999E-2</v>
      </c>
      <c r="C62" s="1">
        <v>1.9E-2</v>
      </c>
      <c r="D62" s="1">
        <v>0.113</v>
      </c>
      <c r="E62" s="1">
        <v>0.20200000000000001</v>
      </c>
      <c r="F62" s="1">
        <v>0.56299999999999994</v>
      </c>
      <c r="G62">
        <v>0</v>
      </c>
    </row>
    <row r="63" spans="1:7" x14ac:dyDescent="0.25">
      <c r="A63">
        <v>10</v>
      </c>
      <c r="B63" s="1">
        <v>4.4600000000000004E-3</v>
      </c>
      <c r="C63" s="1">
        <v>7.6400000000000001E-3</v>
      </c>
      <c r="D63" s="1">
        <v>5.4300000000000001E-2</v>
      </c>
      <c r="E63" s="1">
        <v>0.105</v>
      </c>
      <c r="F63" s="1">
        <v>0.29499999999999998</v>
      </c>
      <c r="G63">
        <v>10000</v>
      </c>
    </row>
    <row r="64" spans="1:7" x14ac:dyDescent="0.25">
      <c r="A64">
        <v>11</v>
      </c>
      <c r="B64" s="1">
        <v>2.2899999999999999E-3</v>
      </c>
      <c r="C64" s="1">
        <v>3.8700000000000002E-3</v>
      </c>
      <c r="D64" s="1">
        <v>2.93E-2</v>
      </c>
      <c r="E64" s="1">
        <v>5.7599999999999998E-2</v>
      </c>
      <c r="F64" s="1">
        <v>0.154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4.3900000000000002E-2</v>
      </c>
      <c r="C67" s="1">
        <v>7.0999999999999994E-2</v>
      </c>
      <c r="D67" s="1">
        <v>0.26</v>
      </c>
      <c r="E67" s="1">
        <v>0.375</v>
      </c>
      <c r="F67" s="1">
        <v>0.78600000000000003</v>
      </c>
      <c r="G67">
        <v>0</v>
      </c>
    </row>
    <row r="68" spans="1:7" x14ac:dyDescent="0.25">
      <c r="A68">
        <v>2</v>
      </c>
      <c r="B68" s="1">
        <v>5.1799999999999999E-2</v>
      </c>
      <c r="C68" s="1">
        <v>8.4500000000000006E-2</v>
      </c>
      <c r="D68" s="1">
        <v>0.309</v>
      </c>
      <c r="E68" s="1">
        <v>0.442</v>
      </c>
      <c r="F68" s="1">
        <v>0.92200000000000004</v>
      </c>
      <c r="G68">
        <v>0</v>
      </c>
    </row>
    <row r="69" spans="1:7" x14ac:dyDescent="0.25">
      <c r="A69">
        <v>3</v>
      </c>
      <c r="B69" s="1">
        <v>6.0999999999999999E-2</v>
      </c>
      <c r="C69" s="1">
        <v>9.9699999999999997E-2</v>
      </c>
      <c r="D69" s="1">
        <v>0.36599999999999999</v>
      </c>
      <c r="E69" s="1">
        <v>0.52100000000000002</v>
      </c>
      <c r="F69" s="1">
        <v>1.08</v>
      </c>
      <c r="G69">
        <v>0</v>
      </c>
    </row>
    <row r="70" spans="1:7" x14ac:dyDescent="0.25">
      <c r="A70">
        <v>4</v>
      </c>
      <c r="B70" s="1">
        <v>0.11</v>
      </c>
      <c r="C70" s="1">
        <v>0.184</v>
      </c>
      <c r="D70" s="1">
        <v>0.68500000000000005</v>
      </c>
      <c r="E70" s="1">
        <v>0.96699999999999997</v>
      </c>
      <c r="F70" s="1">
        <v>1.98</v>
      </c>
      <c r="G70">
        <v>0</v>
      </c>
    </row>
    <row r="71" spans="1:7" x14ac:dyDescent="0.25">
      <c r="A71">
        <v>5</v>
      </c>
      <c r="B71" s="1">
        <v>9.0200000000000002E-2</v>
      </c>
      <c r="C71" s="1">
        <v>0.14799999999999999</v>
      </c>
      <c r="D71" s="1">
        <v>0.55300000000000005</v>
      </c>
      <c r="E71" s="1">
        <v>0.79200000000000004</v>
      </c>
      <c r="F71" s="1">
        <v>1.66</v>
      </c>
      <c r="G71">
        <v>0</v>
      </c>
    </row>
    <row r="72" spans="1:7" x14ac:dyDescent="0.25">
      <c r="A72">
        <v>6</v>
      </c>
      <c r="B72" s="1">
        <v>6.2600000000000003E-2</v>
      </c>
      <c r="C72" s="1">
        <v>0.10100000000000001</v>
      </c>
      <c r="D72" s="1">
        <v>0.38500000000000001</v>
      </c>
      <c r="E72" s="1">
        <v>0.56699999999999995</v>
      </c>
      <c r="F72" s="1">
        <v>1.25</v>
      </c>
      <c r="G72">
        <v>0</v>
      </c>
    </row>
    <row r="73" spans="1:7" x14ac:dyDescent="0.25">
      <c r="A73">
        <v>7</v>
      </c>
      <c r="B73" s="1">
        <v>4.8399999999999999E-2</v>
      </c>
      <c r="C73" s="1">
        <v>7.8E-2</v>
      </c>
      <c r="D73" s="1">
        <v>0.30599999999999999</v>
      </c>
      <c r="E73" s="1">
        <v>0.46300000000000002</v>
      </c>
      <c r="F73" s="1">
        <v>1.06</v>
      </c>
      <c r="G73">
        <v>0</v>
      </c>
    </row>
    <row r="74" spans="1:7" x14ac:dyDescent="0.25">
      <c r="A74">
        <v>8</v>
      </c>
      <c r="B74" s="1">
        <v>3.7199999999999997E-2</v>
      </c>
      <c r="C74" s="1">
        <v>5.9700000000000003E-2</v>
      </c>
      <c r="D74" s="1">
        <v>0.24199999999999999</v>
      </c>
      <c r="E74" s="1">
        <v>0.375</v>
      </c>
      <c r="F74" s="1">
        <v>0.88700000000000001</v>
      </c>
      <c r="G74">
        <v>0</v>
      </c>
    </row>
    <row r="75" spans="1:7" x14ac:dyDescent="0.25">
      <c r="A75">
        <v>9</v>
      </c>
      <c r="B75" s="1">
        <v>1.54E-2</v>
      </c>
      <c r="C75" s="1">
        <v>2.4899999999999999E-2</v>
      </c>
      <c r="D75" s="1">
        <v>0.11899999999999999</v>
      </c>
      <c r="E75" s="1">
        <v>0.20300000000000001</v>
      </c>
      <c r="F75" s="1">
        <v>0.53400000000000003</v>
      </c>
      <c r="G75">
        <v>0</v>
      </c>
    </row>
    <row r="76" spans="1:7" x14ac:dyDescent="0.25">
      <c r="A76">
        <v>10</v>
      </c>
      <c r="B76" s="1">
        <v>5.3800000000000002E-3</v>
      </c>
      <c r="C76" s="1">
        <v>8.7899999999999992E-3</v>
      </c>
      <c r="D76" s="1">
        <v>4.9599999999999998E-2</v>
      </c>
      <c r="E76" s="1">
        <v>9.2799999999999994E-2</v>
      </c>
      <c r="F76" s="1">
        <v>0.26100000000000001</v>
      </c>
      <c r="G76">
        <v>0</v>
      </c>
    </row>
    <row r="77" spans="1:7" x14ac:dyDescent="0.25">
      <c r="A77">
        <v>11</v>
      </c>
      <c r="B77" s="1">
        <v>2.8600000000000001E-3</v>
      </c>
      <c r="C77" s="1">
        <v>4.5900000000000003E-3</v>
      </c>
      <c r="D77" s="1">
        <v>2.69E-2</v>
      </c>
      <c r="E77" s="1">
        <v>5.1200000000000002E-2</v>
      </c>
      <c r="F77" s="1">
        <v>0.14299999999999999</v>
      </c>
      <c r="G77">
        <v>11000</v>
      </c>
    </row>
    <row r="78" spans="1:7" x14ac:dyDescent="0.25">
      <c r="A78" t="s">
        <v>60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20</v>
      </c>
      <c r="E4" s="19">
        <f t="shared" ref="E4:E9" si="0">IF($C$17="max",80,60)</f>
        <v>80</v>
      </c>
      <c r="F4" s="20">
        <f>D4/SIN(E4*PI()/180)</f>
        <v>20.3085322377149</v>
      </c>
      <c r="G4" s="20">
        <v>6</v>
      </c>
      <c r="H4" s="22">
        <f>3.93+1.02*LOG(C4*F4)</f>
        <v>6.8512606582105597</v>
      </c>
      <c r="I4" s="20">
        <v>1</v>
      </c>
      <c r="J4" s="21">
        <f t="shared" ref="J4:J12" si="1">$C$2*C4*F4*1000000*B4*0.001</f>
        <v>2193321481673209.3</v>
      </c>
      <c r="K4" s="20">
        <f>POWER(10,1.5*G4+9.05)</f>
        <v>1.1220184543019693E+18</v>
      </c>
      <c r="L4" s="20">
        <f>POWER(10,1.5*H4+9.05)</f>
        <v>2.122711571207399E+19</v>
      </c>
      <c r="M4" s="25">
        <f>J4*(1.5-I4)/I4*(1-O4)/O4/(L4-K4)</f>
        <v>3.3273511883023582E-4</v>
      </c>
      <c r="N4" s="26">
        <f>J4/L4</f>
        <v>1.0332640154336405E-4</v>
      </c>
      <c r="O4">
        <f>POWER(10,-I4*(H4-G4))</f>
        <v>0.14084432143851758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20</v>
      </c>
      <c r="E5" s="19">
        <f t="shared" si="0"/>
        <v>80</v>
      </c>
      <c r="F5" s="20">
        <f t="shared" ref="F5:F12" si="2">D5/SIN(E5*PI()/180)</f>
        <v>20.3085322377149</v>
      </c>
      <c r="G5" s="20">
        <v>6</v>
      </c>
      <c r="H5" s="22">
        <f t="shared" ref="H5:H12" si="3">3.93+1.02*LOG(C5*F5)</f>
        <v>6.7238231468700942</v>
      </c>
      <c r="I5" s="20">
        <v>1</v>
      </c>
      <c r="J5" s="21">
        <f t="shared" si="1"/>
        <v>1644991111254907</v>
      </c>
      <c r="K5" s="20">
        <f t="shared" ref="K5:L12" si="4">POWER(10,1.5*G5+9.05)</f>
        <v>1.1220184543019693E+18</v>
      </c>
      <c r="L5" s="20">
        <f t="shared" si="4"/>
        <v>1.366893632174312E+19</v>
      </c>
      <c r="M5" s="25">
        <f t="shared" ref="M5:M12" si="5">J5*(1.5-I5)/I5*(1-O5)/O5/(L5-K5)</f>
        <v>2.8151846488511545E-4</v>
      </c>
      <c r="N5" s="26">
        <f t="shared" ref="N5:N12" si="6">J5/L5</f>
        <v>1.203452172528031E-4</v>
      </c>
      <c r="O5">
        <f t="shared" ref="O5:O12" si="7">POWER(10,-I5*(H5-G5))</f>
        <v>0.18887603323258054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20</v>
      </c>
      <c r="E6" s="19">
        <f t="shared" si="0"/>
        <v>80</v>
      </c>
      <c r="F6" s="20">
        <f t="shared" si="2"/>
        <v>20.3085322377149</v>
      </c>
      <c r="G6" s="20">
        <v>6</v>
      </c>
      <c r="H6" s="22">
        <f t="shared" si="3"/>
        <v>6.590882703005188</v>
      </c>
      <c r="I6" s="20">
        <v>1</v>
      </c>
      <c r="J6" s="21">
        <f t="shared" si="1"/>
        <v>1218511934262894</v>
      </c>
      <c r="K6" s="20">
        <f t="shared" si="4"/>
        <v>1.1220184543019693E+18</v>
      </c>
      <c r="L6" s="20">
        <f t="shared" si="4"/>
        <v>8.6362271079267543E+18</v>
      </c>
      <c r="M6" s="25">
        <f t="shared" si="5"/>
        <v>2.3500109817703419E-4</v>
      </c>
      <c r="N6" s="26">
        <f t="shared" si="6"/>
        <v>1.4109308602416022E-4</v>
      </c>
      <c r="O6">
        <f t="shared" si="7"/>
        <v>0.25651767620962096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20</v>
      </c>
      <c r="E7" s="19">
        <f t="shared" si="0"/>
        <v>80</v>
      </c>
      <c r="F7" s="20">
        <f t="shared" si="2"/>
        <v>20.3085322377149</v>
      </c>
      <c r="G7" s="20">
        <v>6</v>
      </c>
      <c r="H7" s="22">
        <f t="shared" si="3"/>
        <v>6.4634451916647215</v>
      </c>
      <c r="I7" s="20">
        <v>1</v>
      </c>
      <c r="J7" s="21">
        <f t="shared" si="1"/>
        <v>1370825926045755.7</v>
      </c>
      <c r="K7" s="20">
        <f t="shared" si="4"/>
        <v>1.1220184543019693E+18</v>
      </c>
      <c r="L7" s="20">
        <f t="shared" si="4"/>
        <v>5.5611906958804419E+18</v>
      </c>
      <c r="M7" s="25">
        <f t="shared" si="5"/>
        <v>2.9444301390690983E-4</v>
      </c>
      <c r="N7" s="26">
        <f t="shared" si="6"/>
        <v>2.4649863689465301E-4</v>
      </c>
      <c r="O7">
        <f t="shared" si="7"/>
        <v>0.34399712137249761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20</v>
      </c>
      <c r="E8" s="19">
        <f t="shared" si="0"/>
        <v>80</v>
      </c>
      <c r="F8" s="20">
        <f t="shared" si="2"/>
        <v>20.3085322377149</v>
      </c>
      <c r="G8" s="20">
        <v>6</v>
      </c>
      <c r="H8" s="22">
        <f t="shared" si="3"/>
        <v>6.9967815118506662</v>
      </c>
      <c r="I8" s="20">
        <v>1</v>
      </c>
      <c r="J8" s="21">
        <f t="shared" si="1"/>
        <v>4569419753485853</v>
      </c>
      <c r="K8" s="20">
        <f t="shared" si="4"/>
        <v>1.1220184543019693E+18</v>
      </c>
      <c r="L8" s="20">
        <f t="shared" si="4"/>
        <v>3.5089103121367925E+19</v>
      </c>
      <c r="M8" s="25">
        <f t="shared" si="5"/>
        <v>6.0039590307845077E-4</v>
      </c>
      <c r="N8" s="26">
        <f t="shared" si="6"/>
        <v>1.3022332710189023E-4</v>
      </c>
      <c r="O8">
        <f t="shared" si="7"/>
        <v>0.10074383710909032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20</v>
      </c>
      <c r="E9" s="19">
        <f t="shared" si="0"/>
        <v>80</v>
      </c>
      <c r="F9" s="20">
        <f t="shared" si="2"/>
        <v>20.3085322377149</v>
      </c>
      <c r="G9" s="20">
        <v>6</v>
      </c>
      <c r="H9" s="22">
        <f t="shared" si="3"/>
        <v>6.8387815126652081</v>
      </c>
      <c r="I9" s="20">
        <v>1</v>
      </c>
      <c r="J9" s="21">
        <f t="shared" si="1"/>
        <v>3198593827440096.5</v>
      </c>
      <c r="K9" s="20">
        <f t="shared" si="4"/>
        <v>1.1220184543019693E+18</v>
      </c>
      <c r="L9" s="20">
        <f t="shared" si="4"/>
        <v>2.0331633337602376E+19</v>
      </c>
      <c r="M9" s="25">
        <f t="shared" si="5"/>
        <v>4.9111524961260172E-4</v>
      </c>
      <c r="N9" s="26">
        <f t="shared" si="6"/>
        <v>1.5732104619083659E-4</v>
      </c>
      <c r="O9">
        <f t="shared" si="7"/>
        <v>0.14495008932873624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20</v>
      </c>
      <c r="E10" s="19">
        <f>IF($C$17="max",60,40)</f>
        <v>60</v>
      </c>
      <c r="F10" s="20">
        <f t="shared" si="2"/>
        <v>23.094010767585033</v>
      </c>
      <c r="G10" s="20">
        <v>6</v>
      </c>
      <c r="H10" s="22">
        <f t="shared" si="3"/>
        <v>6.9081979020301265</v>
      </c>
      <c r="I10" s="20">
        <v>1</v>
      </c>
      <c r="J10" s="21">
        <f t="shared" si="1"/>
        <v>1247076581449591.7</v>
      </c>
      <c r="K10" s="20">
        <f t="shared" si="4"/>
        <v>1.1220184543019693E+18</v>
      </c>
      <c r="L10" s="20">
        <f t="shared" si="4"/>
        <v>2.584025844754262E+19</v>
      </c>
      <c r="M10" s="25">
        <f t="shared" si="5"/>
        <v>1.7896840236164267E-4</v>
      </c>
      <c r="N10" s="26">
        <f t="shared" si="6"/>
        <v>4.8260994911534541E-5</v>
      </c>
      <c r="O10">
        <f t="shared" si="7"/>
        <v>0.12353843574782518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20</v>
      </c>
      <c r="E11" s="19">
        <f>IF($C$17="max",60,40)</f>
        <v>60</v>
      </c>
      <c r="F11" s="20">
        <f t="shared" si="2"/>
        <v>23.094010767585033</v>
      </c>
      <c r="G11" s="20">
        <v>6</v>
      </c>
      <c r="H11" s="22">
        <f t="shared" si="3"/>
        <v>6.5489717335565372</v>
      </c>
      <c r="I11" s="20">
        <v>1</v>
      </c>
      <c r="J11" s="21">
        <f t="shared" si="1"/>
        <v>554256258422040.81</v>
      </c>
      <c r="K11" s="20">
        <f t="shared" si="4"/>
        <v>1.1220184543019693E+18</v>
      </c>
      <c r="L11" s="20">
        <f t="shared" si="4"/>
        <v>7.472356788797567E+18</v>
      </c>
      <c r="M11" s="25">
        <f t="shared" si="5"/>
        <v>1.1083413097528742E-4</v>
      </c>
      <c r="N11" s="26">
        <f t="shared" si="6"/>
        <v>7.4174222951047067E-5</v>
      </c>
      <c r="O11">
        <f t="shared" si="7"/>
        <v>0.28250638407302997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20</v>
      </c>
      <c r="E12" s="19">
        <f>IF($C$17="max",60,40)</f>
        <v>60</v>
      </c>
      <c r="F12" s="20">
        <f t="shared" si="2"/>
        <v>23.094010767585033</v>
      </c>
      <c r="G12" s="20">
        <v>6</v>
      </c>
      <c r="H12" s="22">
        <f t="shared" si="3"/>
        <v>6.780760390689661</v>
      </c>
      <c r="I12" s="20">
        <v>1</v>
      </c>
      <c r="J12" s="21">
        <f t="shared" si="1"/>
        <v>935307436087193.87</v>
      </c>
      <c r="K12" s="20">
        <f t="shared" si="4"/>
        <v>1.1220184543019693E+18</v>
      </c>
      <c r="L12" s="20">
        <f t="shared" si="4"/>
        <v>1.6639512030169131E+19</v>
      </c>
      <c r="M12" s="25">
        <f t="shared" si="5"/>
        <v>1.5177558455419182E-4</v>
      </c>
      <c r="N12" s="26">
        <f t="shared" si="6"/>
        <v>5.6210027937801675E-5</v>
      </c>
      <c r="O12">
        <f t="shared" si="7"/>
        <v>0.16566837382927743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3.3273511883023582E-4</v>
      </c>
      <c r="K16" s="20">
        <f>1/J16</f>
        <v>3005.3936101352988</v>
      </c>
      <c r="L16" s="37">
        <f>H4</f>
        <v>6.8512606582105597</v>
      </c>
      <c r="M16" s="20"/>
      <c r="N16" s="20"/>
    </row>
    <row r="17" spans="1:14" ht="16" thickBot="1" x14ac:dyDescent="0.4">
      <c r="A17" s="126" t="s">
        <v>30</v>
      </c>
      <c r="B17" s="127">
        <v>20</v>
      </c>
      <c r="C17" s="127" t="s">
        <v>31</v>
      </c>
      <c r="D17" s="127" t="s">
        <v>31</v>
      </c>
      <c r="E17" s="127" t="s">
        <v>29</v>
      </c>
      <c r="F17" s="128">
        <v>11</v>
      </c>
      <c r="G17" s="20"/>
      <c r="H17" s="20"/>
      <c r="I17" s="32" t="s">
        <v>38</v>
      </c>
      <c r="J17" s="33">
        <f>IF($A$17="FR",IF($E$17="GR",M5,N5),0.00000000001)</f>
        <v>2.8151846488511545E-4</v>
      </c>
      <c r="K17" s="20">
        <f t="shared" ref="K17:K24" si="9">1/J17</f>
        <v>3552.1648656619695</v>
      </c>
      <c r="L17" s="37">
        <f t="shared" ref="L17:L24" si="10">H5</f>
        <v>6.7238231468700942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ref="J18" si="11">IF($A$17="FR",IF($E$17="GR",M6,N6),0.00000000001)</f>
        <v>2.3500109817703419E-4</v>
      </c>
      <c r="K18" s="20">
        <f>1/J18</f>
        <v>4255.2992635237242</v>
      </c>
      <c r="L18" s="37">
        <f t="shared" si="10"/>
        <v>6.590882703005188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9"/>
        <v>100000000000</v>
      </c>
      <c r="L19" s="37">
        <f t="shared" si="10"/>
        <v>6.4634451916647215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9"/>
        <v>100000000000</v>
      </c>
      <c r="L20" s="37">
        <f t="shared" si="10"/>
        <v>6.9967815118506662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9"/>
        <v>100000000000</v>
      </c>
      <c r="L21" s="37">
        <f t="shared" si="10"/>
        <v>6.8387815126652081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1.7896840236164267E-4</v>
      </c>
      <c r="K22" s="20">
        <f t="shared" si="9"/>
        <v>5587.5785155599324</v>
      </c>
      <c r="L22" s="37">
        <f t="shared" si="10"/>
        <v>6.9081979020301265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1.1083413097528742E-4</v>
      </c>
      <c r="K23" s="20">
        <f t="shared" si="9"/>
        <v>9022.4914581860085</v>
      </c>
      <c r="L23" s="37">
        <f t="shared" si="10"/>
        <v>6.5489717335565372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1.5177558455419182E-4</v>
      </c>
      <c r="K24" s="20">
        <f t="shared" si="9"/>
        <v>6588.6750028819533</v>
      </c>
      <c r="L24" s="37">
        <f t="shared" si="10"/>
        <v>6.780760390689661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4.6300000000000001E-2</v>
      </c>
      <c r="C28" s="1">
        <v>8.3099999999999993E-2</v>
      </c>
      <c r="D28" s="1">
        <v>0.26900000000000002</v>
      </c>
      <c r="E28" s="1">
        <v>0.34399999999999997</v>
      </c>
      <c r="F28" s="1">
        <v>0.53500000000000003</v>
      </c>
      <c r="G28">
        <v>0</v>
      </c>
    </row>
    <row r="29" spans="1:14" x14ac:dyDescent="0.25">
      <c r="A29">
        <v>2</v>
      </c>
      <c r="B29" s="1">
        <v>5.2400000000000002E-2</v>
      </c>
      <c r="C29" s="1">
        <v>9.35E-2</v>
      </c>
      <c r="D29" s="1">
        <v>0.307</v>
      </c>
      <c r="E29" s="1">
        <v>0.39</v>
      </c>
      <c r="F29" s="1">
        <v>0.61599999999999999</v>
      </c>
      <c r="G29">
        <v>0</v>
      </c>
    </row>
    <row r="30" spans="1:14" x14ac:dyDescent="0.25">
      <c r="A30">
        <v>3</v>
      </c>
      <c r="B30" s="1">
        <v>6.6100000000000006E-2</v>
      </c>
      <c r="C30" s="1">
        <v>0.11899999999999999</v>
      </c>
      <c r="D30" s="1">
        <v>0.39300000000000002</v>
      </c>
      <c r="E30" s="1">
        <v>0.505</v>
      </c>
      <c r="F30" s="1">
        <v>0.80100000000000005</v>
      </c>
      <c r="G30">
        <v>0</v>
      </c>
    </row>
    <row r="31" spans="1:14" x14ac:dyDescent="0.25">
      <c r="A31">
        <v>4</v>
      </c>
      <c r="B31" s="1">
        <v>0.109</v>
      </c>
      <c r="C31" s="1">
        <v>0.193</v>
      </c>
      <c r="D31" s="1">
        <v>0.64100000000000001</v>
      </c>
      <c r="E31" s="1">
        <v>0.81899999999999995</v>
      </c>
      <c r="F31" s="1">
        <v>1.32</v>
      </c>
      <c r="G31">
        <v>0</v>
      </c>
    </row>
    <row r="32" spans="1:14" x14ac:dyDescent="0.25">
      <c r="A32">
        <v>5</v>
      </c>
      <c r="B32" s="1">
        <v>0.111</v>
      </c>
      <c r="C32" s="1">
        <v>0.19500000000000001</v>
      </c>
      <c r="D32" s="1">
        <v>0.66400000000000003</v>
      </c>
      <c r="E32" s="1">
        <v>0.84799999999999998</v>
      </c>
      <c r="F32" s="1">
        <v>1.37</v>
      </c>
      <c r="G32">
        <v>0</v>
      </c>
    </row>
    <row r="33" spans="1:7" x14ac:dyDescent="0.25">
      <c r="A33">
        <v>6</v>
      </c>
      <c r="B33" s="1">
        <v>7.8200000000000006E-2</v>
      </c>
      <c r="C33" s="1">
        <v>0.13600000000000001</v>
      </c>
      <c r="D33" s="1">
        <v>0.47499999999999998</v>
      </c>
      <c r="E33" s="1">
        <v>0.61</v>
      </c>
      <c r="F33" s="1">
        <v>0.997</v>
      </c>
      <c r="G33">
        <v>0</v>
      </c>
    </row>
    <row r="34" spans="1:7" x14ac:dyDescent="0.25">
      <c r="A34">
        <v>7</v>
      </c>
      <c r="B34" s="1">
        <v>5.7299999999999997E-2</v>
      </c>
      <c r="C34" s="1">
        <v>0.10299999999999999</v>
      </c>
      <c r="D34" s="1">
        <v>0.376</v>
      </c>
      <c r="E34" s="1">
        <v>0.49099999999999999</v>
      </c>
      <c r="F34" s="1">
        <v>0.80200000000000005</v>
      </c>
      <c r="G34">
        <v>0</v>
      </c>
    </row>
    <row r="35" spans="1:7" x14ac:dyDescent="0.25">
      <c r="A35">
        <v>8</v>
      </c>
      <c r="B35" s="1">
        <v>4.0399999999999998E-2</v>
      </c>
      <c r="C35" s="1">
        <v>7.3599999999999999E-2</v>
      </c>
      <c r="D35" s="1">
        <v>0.27500000000000002</v>
      </c>
      <c r="E35" s="1">
        <v>0.36099999999999999</v>
      </c>
      <c r="F35" s="1">
        <v>0.59699999999999998</v>
      </c>
      <c r="G35">
        <v>0</v>
      </c>
    </row>
    <row r="36" spans="1:7" x14ac:dyDescent="0.25">
      <c r="A36">
        <v>9</v>
      </c>
      <c r="B36" s="1">
        <v>1.61E-2</v>
      </c>
      <c r="C36" s="1">
        <v>3.1E-2</v>
      </c>
      <c r="D36" s="1">
        <v>0.127</v>
      </c>
      <c r="E36" s="1">
        <v>0.17</v>
      </c>
      <c r="F36" s="1">
        <v>0.28699999999999998</v>
      </c>
      <c r="G36">
        <v>0</v>
      </c>
    </row>
    <row r="37" spans="1:7" x14ac:dyDescent="0.25">
      <c r="A37">
        <v>10</v>
      </c>
      <c r="B37" s="1">
        <v>6.0200000000000002E-3</v>
      </c>
      <c r="C37" s="1">
        <v>1.21E-2</v>
      </c>
      <c r="D37" s="1">
        <v>5.6500000000000002E-2</v>
      </c>
      <c r="E37" s="1">
        <v>7.6499999999999999E-2</v>
      </c>
      <c r="F37" s="1">
        <v>0.13600000000000001</v>
      </c>
      <c r="G37">
        <v>0</v>
      </c>
    </row>
    <row r="38" spans="1:7" x14ac:dyDescent="0.25">
      <c r="A38">
        <v>11</v>
      </c>
      <c r="B38" s="1">
        <v>2.99E-3</v>
      </c>
      <c r="C38" s="1">
        <v>6.1500000000000001E-3</v>
      </c>
      <c r="D38" s="1">
        <v>0.03</v>
      </c>
      <c r="E38" s="1">
        <v>4.0899999999999999E-2</v>
      </c>
      <c r="F38" s="1">
        <v>7.2800000000000004E-2</v>
      </c>
      <c r="G38">
        <v>10000</v>
      </c>
    </row>
    <row r="40" spans="1:7" x14ac:dyDescent="0.25">
      <c r="A40" t="s">
        <v>47</v>
      </c>
    </row>
    <row r="41" spans="1:7" x14ac:dyDescent="0.25">
      <c r="A41">
        <v>1</v>
      </c>
      <c r="B41" s="1">
        <v>7.0099999999999996E-2</v>
      </c>
      <c r="C41" s="1">
        <v>0.11799999999999999</v>
      </c>
      <c r="D41" s="1">
        <v>0.35699999999999998</v>
      </c>
      <c r="E41" s="1">
        <v>0.44800000000000001</v>
      </c>
      <c r="F41" s="1">
        <v>0.68799999999999994</v>
      </c>
      <c r="G41">
        <v>0</v>
      </c>
    </row>
    <row r="42" spans="1:7" x14ac:dyDescent="0.25">
      <c r="A42">
        <v>2</v>
      </c>
      <c r="B42" s="1">
        <v>7.5999999999999998E-2</v>
      </c>
      <c r="C42" s="1">
        <v>0.128</v>
      </c>
      <c r="D42" s="1">
        <v>0.39200000000000002</v>
      </c>
      <c r="E42" s="1">
        <v>0.497</v>
      </c>
      <c r="F42" s="1">
        <v>0.75900000000000001</v>
      </c>
      <c r="G42">
        <v>0</v>
      </c>
    </row>
    <row r="43" spans="1:7" x14ac:dyDescent="0.25">
      <c r="A43">
        <v>3</v>
      </c>
      <c r="B43" s="1">
        <v>9.3600000000000003E-2</v>
      </c>
      <c r="C43" s="1">
        <v>0.16</v>
      </c>
      <c r="D43" s="1">
        <v>0.497</v>
      </c>
      <c r="E43" s="1">
        <v>0.625</v>
      </c>
      <c r="F43" s="1">
        <v>0.97199999999999998</v>
      </c>
      <c r="G43">
        <v>0</v>
      </c>
    </row>
    <row r="44" spans="1:7" x14ac:dyDescent="0.25">
      <c r="A44">
        <v>4</v>
      </c>
      <c r="B44" s="1">
        <v>0.14799999999999999</v>
      </c>
      <c r="C44" s="1">
        <v>0.25700000000000001</v>
      </c>
      <c r="D44" s="1">
        <v>0.79200000000000004</v>
      </c>
      <c r="E44" s="1">
        <v>1.01</v>
      </c>
      <c r="F44" s="1">
        <v>1.55</v>
      </c>
      <c r="G44">
        <v>0</v>
      </c>
    </row>
    <row r="45" spans="1:7" x14ac:dyDescent="0.25">
      <c r="A45">
        <v>5</v>
      </c>
      <c r="B45" s="1">
        <v>0.16800000000000001</v>
      </c>
      <c r="C45" s="1">
        <v>0.28899999999999998</v>
      </c>
      <c r="D45" s="1">
        <v>0.93200000000000005</v>
      </c>
      <c r="E45" s="1">
        <v>1.18</v>
      </c>
      <c r="F45" s="1">
        <v>1.87</v>
      </c>
      <c r="G45">
        <v>0</v>
      </c>
    </row>
    <row r="46" spans="1:7" x14ac:dyDescent="0.25">
      <c r="A46">
        <v>6</v>
      </c>
      <c r="B46" s="1">
        <v>0.126</v>
      </c>
      <c r="C46" s="1">
        <v>0.221</v>
      </c>
      <c r="D46" s="1">
        <v>0.76300000000000001</v>
      </c>
      <c r="E46" s="1">
        <v>0.996</v>
      </c>
      <c r="F46" s="1">
        <v>1.61</v>
      </c>
      <c r="G46">
        <v>0</v>
      </c>
    </row>
    <row r="47" spans="1:7" x14ac:dyDescent="0.25">
      <c r="A47">
        <v>7</v>
      </c>
      <c r="B47" s="1">
        <v>9.8299999999999998E-2</v>
      </c>
      <c r="C47" s="1">
        <v>0.17399999999999999</v>
      </c>
      <c r="D47" s="1">
        <v>0.63</v>
      </c>
      <c r="E47" s="1">
        <v>0.82</v>
      </c>
      <c r="F47" s="1">
        <v>1.35</v>
      </c>
      <c r="G47">
        <v>0</v>
      </c>
    </row>
    <row r="48" spans="1:7" x14ac:dyDescent="0.25">
      <c r="A48">
        <v>8</v>
      </c>
      <c r="B48" s="1">
        <v>7.85E-2</v>
      </c>
      <c r="C48" s="1">
        <v>0.14000000000000001</v>
      </c>
      <c r="D48" s="1">
        <v>0.52300000000000002</v>
      </c>
      <c r="E48" s="1">
        <v>0.69</v>
      </c>
      <c r="F48" s="1">
        <v>1.1299999999999999</v>
      </c>
      <c r="G48">
        <v>0</v>
      </c>
    </row>
    <row r="49" spans="1:7" x14ac:dyDescent="0.25">
      <c r="A49">
        <v>9</v>
      </c>
      <c r="B49" s="1">
        <v>3.3000000000000002E-2</v>
      </c>
      <c r="C49" s="1">
        <v>6.0600000000000001E-2</v>
      </c>
      <c r="D49" s="1">
        <v>0.24399999999999999</v>
      </c>
      <c r="E49" s="1">
        <v>0.32300000000000001</v>
      </c>
      <c r="F49" s="1">
        <v>0.54900000000000004</v>
      </c>
      <c r="G49">
        <v>0</v>
      </c>
    </row>
    <row r="50" spans="1:7" x14ac:dyDescent="0.25">
      <c r="A50">
        <v>10</v>
      </c>
      <c r="B50" s="1">
        <v>1.1299999999999999E-2</v>
      </c>
      <c r="C50" s="1">
        <v>2.1899999999999999E-2</v>
      </c>
      <c r="D50" s="1">
        <v>9.7100000000000006E-2</v>
      </c>
      <c r="E50" s="1">
        <v>0.13100000000000001</v>
      </c>
      <c r="F50" s="1">
        <v>0.23100000000000001</v>
      </c>
      <c r="G50">
        <v>0</v>
      </c>
    </row>
    <row r="51" spans="1:7" x14ac:dyDescent="0.25">
      <c r="A51">
        <v>11</v>
      </c>
      <c r="B51" s="1">
        <v>5.1799999999999997E-3</v>
      </c>
      <c r="C51" s="1">
        <v>1.09E-2</v>
      </c>
      <c r="D51" s="1">
        <v>5.45E-2</v>
      </c>
      <c r="E51" s="1">
        <v>7.4499999999999997E-2</v>
      </c>
      <c r="F51" s="1">
        <v>0.13300000000000001</v>
      </c>
      <c r="G51">
        <v>0</v>
      </c>
    </row>
    <row r="53" spans="1:7" x14ac:dyDescent="0.25">
      <c r="A53" t="s">
        <v>48</v>
      </c>
    </row>
    <row r="54" spans="1:7" x14ac:dyDescent="0.25">
      <c r="A54">
        <v>1</v>
      </c>
      <c r="B54" s="1">
        <v>5.2200000000000003E-2</v>
      </c>
      <c r="C54" s="1">
        <v>0.108</v>
      </c>
      <c r="D54" s="1">
        <v>0.52500000000000002</v>
      </c>
      <c r="E54" s="1">
        <v>0.73099999999999998</v>
      </c>
      <c r="F54" s="1">
        <v>1.37</v>
      </c>
      <c r="G54">
        <v>0</v>
      </c>
    </row>
    <row r="55" spans="1:7" x14ac:dyDescent="0.25">
      <c r="A55">
        <v>2</v>
      </c>
      <c r="B55" s="1">
        <v>6.9099999999999995E-2</v>
      </c>
      <c r="C55" s="1">
        <v>0.14499999999999999</v>
      </c>
      <c r="D55" s="1">
        <v>0.72</v>
      </c>
      <c r="E55" s="1">
        <v>1.01</v>
      </c>
      <c r="F55" s="1">
        <v>1.9</v>
      </c>
      <c r="G55">
        <v>0</v>
      </c>
    </row>
    <row r="56" spans="1:7" x14ac:dyDescent="0.25">
      <c r="A56">
        <v>3</v>
      </c>
      <c r="B56" s="1">
        <v>8.8499999999999995E-2</v>
      </c>
      <c r="C56" s="1">
        <v>0.188</v>
      </c>
      <c r="D56" s="1">
        <v>0.94799999999999995</v>
      </c>
      <c r="E56" s="1">
        <v>1.33</v>
      </c>
      <c r="F56" s="1">
        <v>2.5299999999999998</v>
      </c>
      <c r="G56">
        <v>0</v>
      </c>
    </row>
    <row r="57" spans="1:7" x14ac:dyDescent="0.25">
      <c r="A57">
        <v>4</v>
      </c>
      <c r="B57" s="1">
        <v>0.114</v>
      </c>
      <c r="C57" s="1">
        <v>0.24</v>
      </c>
      <c r="D57" s="1">
        <v>1.17</v>
      </c>
      <c r="E57" s="1">
        <v>1.65</v>
      </c>
      <c r="F57" s="1">
        <v>3.15</v>
      </c>
      <c r="G57">
        <v>0</v>
      </c>
    </row>
    <row r="58" spans="1:7" x14ac:dyDescent="0.25">
      <c r="A58">
        <v>5</v>
      </c>
      <c r="B58" s="1">
        <v>9.5200000000000007E-2</v>
      </c>
      <c r="C58" s="1">
        <v>0.193</v>
      </c>
      <c r="D58" s="1">
        <v>0.95799999999999996</v>
      </c>
      <c r="E58" s="1">
        <v>1.35</v>
      </c>
      <c r="F58" s="1">
        <v>2.58</v>
      </c>
      <c r="G58">
        <v>0</v>
      </c>
    </row>
    <row r="59" spans="1:7" x14ac:dyDescent="0.25">
      <c r="A59">
        <v>6</v>
      </c>
      <c r="B59" s="1">
        <v>6.6699999999999995E-2</v>
      </c>
      <c r="C59" s="1">
        <v>0.13700000000000001</v>
      </c>
      <c r="D59" s="1">
        <v>0.69499999999999995</v>
      </c>
      <c r="E59" s="1">
        <v>0.97699999999999998</v>
      </c>
      <c r="F59" s="1">
        <v>1.85</v>
      </c>
      <c r="G59">
        <v>0</v>
      </c>
    </row>
    <row r="60" spans="1:7" x14ac:dyDescent="0.25">
      <c r="A60">
        <v>7</v>
      </c>
      <c r="B60" s="1">
        <v>4.7E-2</v>
      </c>
      <c r="C60" s="1">
        <v>9.74E-2</v>
      </c>
      <c r="D60" s="1">
        <v>0.505</v>
      </c>
      <c r="E60" s="1">
        <v>0.71199999999999997</v>
      </c>
      <c r="F60" s="1">
        <v>1.36</v>
      </c>
      <c r="G60">
        <v>0</v>
      </c>
    </row>
    <row r="61" spans="1:7" x14ac:dyDescent="0.25">
      <c r="A61">
        <v>8</v>
      </c>
      <c r="B61" s="1">
        <v>3.6400000000000002E-2</v>
      </c>
      <c r="C61" s="1">
        <v>7.5800000000000006E-2</v>
      </c>
      <c r="D61" s="1">
        <v>0.39700000000000002</v>
      </c>
      <c r="E61" s="1">
        <v>0.56100000000000005</v>
      </c>
      <c r="F61" s="1">
        <v>1.08</v>
      </c>
      <c r="G61">
        <v>0</v>
      </c>
    </row>
    <row r="62" spans="1:7" x14ac:dyDescent="0.25">
      <c r="A62">
        <v>9</v>
      </c>
      <c r="B62" s="1">
        <v>1.66E-2</v>
      </c>
      <c r="C62" s="1">
        <v>3.6600000000000001E-2</v>
      </c>
      <c r="D62" s="1">
        <v>0.21299999999999999</v>
      </c>
      <c r="E62" s="1">
        <v>0.30399999999999999</v>
      </c>
      <c r="F62" s="1">
        <v>0.59499999999999997</v>
      </c>
      <c r="G62">
        <v>0</v>
      </c>
    </row>
    <row r="63" spans="1:7" x14ac:dyDescent="0.25">
      <c r="A63">
        <v>10</v>
      </c>
      <c r="B63" s="1">
        <v>6.8999999999999999E-3</v>
      </c>
      <c r="C63" s="1">
        <v>1.6400000000000001E-2</v>
      </c>
      <c r="D63" s="1">
        <v>0.10199999999999999</v>
      </c>
      <c r="E63" s="1">
        <v>0.14599999999999999</v>
      </c>
      <c r="F63" s="1">
        <v>0.28399999999999997</v>
      </c>
      <c r="G63">
        <v>0</v>
      </c>
    </row>
    <row r="64" spans="1:7" x14ac:dyDescent="0.25">
      <c r="A64">
        <v>11</v>
      </c>
      <c r="B64" s="1">
        <v>3.5799999999999998E-3</v>
      </c>
      <c r="C64" s="1">
        <v>8.6400000000000001E-3</v>
      </c>
      <c r="D64" s="1">
        <v>5.2200000000000003E-2</v>
      </c>
      <c r="E64" s="1">
        <v>7.3599999999999999E-2</v>
      </c>
      <c r="F64" s="1">
        <v>0.14099999999999999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6.0199999999999997E-2</v>
      </c>
      <c r="C67" s="1">
        <v>0.11</v>
      </c>
      <c r="D67" s="1">
        <v>0.438</v>
      </c>
      <c r="E67" s="1">
        <v>0.59</v>
      </c>
      <c r="F67" s="1">
        <v>1.05</v>
      </c>
      <c r="G67">
        <v>0</v>
      </c>
    </row>
    <row r="68" spans="1:7" x14ac:dyDescent="0.25">
      <c r="A68">
        <v>2</v>
      </c>
      <c r="B68" s="1">
        <v>7.0800000000000002E-2</v>
      </c>
      <c r="C68" s="1">
        <v>0.129</v>
      </c>
      <c r="D68" s="1">
        <v>0.51500000000000001</v>
      </c>
      <c r="E68" s="1">
        <v>0.69899999999999995</v>
      </c>
      <c r="F68" s="1">
        <v>1.25</v>
      </c>
      <c r="G68">
        <v>0</v>
      </c>
    </row>
    <row r="69" spans="1:7" x14ac:dyDescent="0.25">
      <c r="A69">
        <v>3</v>
      </c>
      <c r="B69" s="1">
        <v>8.3199999999999996E-2</v>
      </c>
      <c r="C69" s="1">
        <v>0.152</v>
      </c>
      <c r="D69" s="1">
        <v>0.60499999999999998</v>
      </c>
      <c r="E69" s="1">
        <v>0.82</v>
      </c>
      <c r="F69" s="1">
        <v>1.49</v>
      </c>
      <c r="G69">
        <v>0</v>
      </c>
    </row>
    <row r="70" spans="1:7" x14ac:dyDescent="0.25">
      <c r="A70">
        <v>4</v>
      </c>
      <c r="B70" s="1">
        <v>0.14899999999999999</v>
      </c>
      <c r="C70" s="1">
        <v>0.27400000000000002</v>
      </c>
      <c r="D70" s="1">
        <v>1.1100000000000001</v>
      </c>
      <c r="E70" s="1">
        <v>1.52</v>
      </c>
      <c r="F70" s="1">
        <v>2.82</v>
      </c>
      <c r="G70">
        <v>0</v>
      </c>
    </row>
    <row r="71" spans="1:7" x14ac:dyDescent="0.25">
      <c r="A71">
        <v>5</v>
      </c>
      <c r="B71" s="1">
        <v>0.123</v>
      </c>
      <c r="C71" s="1">
        <v>0.22500000000000001</v>
      </c>
      <c r="D71" s="1">
        <v>0.91600000000000004</v>
      </c>
      <c r="E71" s="1">
        <v>1.25</v>
      </c>
      <c r="F71" s="1">
        <v>2.29</v>
      </c>
      <c r="G71">
        <v>0</v>
      </c>
    </row>
    <row r="72" spans="1:7" x14ac:dyDescent="0.25">
      <c r="A72">
        <v>6</v>
      </c>
      <c r="B72" s="1">
        <v>8.5599999999999996E-2</v>
      </c>
      <c r="C72" s="1">
        <v>0.157</v>
      </c>
      <c r="D72" s="1">
        <v>0.65500000000000003</v>
      </c>
      <c r="E72" s="1">
        <v>0.89300000000000002</v>
      </c>
      <c r="F72" s="1">
        <v>1.62</v>
      </c>
      <c r="G72">
        <v>0</v>
      </c>
    </row>
    <row r="73" spans="1:7" x14ac:dyDescent="0.25">
      <c r="A73">
        <v>7</v>
      </c>
      <c r="B73" s="1">
        <v>6.6400000000000001E-2</v>
      </c>
      <c r="C73" s="1">
        <v>0.123</v>
      </c>
      <c r="D73" s="1">
        <v>0.53300000000000003</v>
      </c>
      <c r="E73" s="1">
        <v>0.73399999999999999</v>
      </c>
      <c r="F73" s="1">
        <v>1.35</v>
      </c>
      <c r="G73">
        <v>0</v>
      </c>
    </row>
    <row r="74" spans="1:7" x14ac:dyDescent="0.25">
      <c r="A74">
        <v>8</v>
      </c>
      <c r="B74" s="1">
        <v>5.1200000000000002E-2</v>
      </c>
      <c r="C74" s="1">
        <v>9.5699999999999993E-2</v>
      </c>
      <c r="D74" s="1">
        <v>0.43</v>
      </c>
      <c r="E74" s="1">
        <v>0.59499999999999997</v>
      </c>
      <c r="F74" s="1">
        <v>1.1000000000000001</v>
      </c>
      <c r="G74">
        <v>0</v>
      </c>
    </row>
    <row r="75" spans="1:7" x14ac:dyDescent="0.25">
      <c r="A75">
        <v>9</v>
      </c>
      <c r="B75" s="1">
        <v>2.18E-2</v>
      </c>
      <c r="C75" s="1">
        <v>4.2999999999999997E-2</v>
      </c>
      <c r="D75" s="1">
        <v>0.22500000000000001</v>
      </c>
      <c r="E75" s="1">
        <v>0.31900000000000001</v>
      </c>
      <c r="F75" s="1">
        <v>0.61599999999999999</v>
      </c>
      <c r="G75">
        <v>0</v>
      </c>
    </row>
    <row r="76" spans="1:7" x14ac:dyDescent="0.25">
      <c r="A76">
        <v>10</v>
      </c>
      <c r="B76" s="1">
        <v>7.7999999999999996E-3</v>
      </c>
      <c r="C76" s="1">
        <v>1.6299999999999999E-2</v>
      </c>
      <c r="D76" s="1">
        <v>9.6600000000000005E-2</v>
      </c>
      <c r="E76" s="1">
        <v>0.13900000000000001</v>
      </c>
      <c r="F76" s="1">
        <v>0.27900000000000003</v>
      </c>
      <c r="G76">
        <v>0</v>
      </c>
    </row>
    <row r="77" spans="1:7" x14ac:dyDescent="0.25">
      <c r="A77">
        <v>11</v>
      </c>
      <c r="B77" s="1">
        <v>4.0899999999999999E-3</v>
      </c>
      <c r="C77" s="1">
        <v>8.6599999999999993E-3</v>
      </c>
      <c r="D77" s="1">
        <v>5.1999999999999998E-2</v>
      </c>
      <c r="E77" s="1">
        <v>7.51E-2</v>
      </c>
      <c r="F77" s="1">
        <v>0.15</v>
      </c>
      <c r="G77">
        <v>10000</v>
      </c>
    </row>
    <row r="78" spans="1:7" x14ac:dyDescent="0.25">
      <c r="A78" t="s">
        <v>60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20</v>
      </c>
      <c r="E4" s="19">
        <f t="shared" ref="E4:E9" si="0">IF($C$17="max",80,60)</f>
        <v>80</v>
      </c>
      <c r="F4" s="20">
        <f>D4/SIN(E4*PI()/180)</f>
        <v>20.3085322377149</v>
      </c>
      <c r="G4" s="20">
        <v>6</v>
      </c>
      <c r="H4" s="22">
        <f>3.93+1.02*LOG(C4*F4)</f>
        <v>6.8512606582105597</v>
      </c>
      <c r="I4" s="20">
        <v>1</v>
      </c>
      <c r="J4" s="21">
        <f t="shared" ref="J4:J12" si="1">$C$2*C4*F4*1000000*B4*0.001</f>
        <v>2193321481673209.3</v>
      </c>
      <c r="K4" s="20">
        <f>POWER(10,1.5*G4+9.05)</f>
        <v>1.1220184543019693E+18</v>
      </c>
      <c r="L4" s="20">
        <f>POWER(10,1.5*H4+9.05)</f>
        <v>2.122711571207399E+19</v>
      </c>
      <c r="M4" s="25">
        <f>J4*(1.5-I4)/I4*(1-O4)/O4/(L4-K4)</f>
        <v>3.3273511883023582E-4</v>
      </c>
      <c r="N4" s="26">
        <f>J4/L4</f>
        <v>1.0332640154336405E-4</v>
      </c>
      <c r="O4">
        <f>POWER(10,-I4*(H4-G4))</f>
        <v>0.14084432143851758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20</v>
      </c>
      <c r="E5" s="19">
        <f t="shared" si="0"/>
        <v>80</v>
      </c>
      <c r="F5" s="20">
        <f t="shared" ref="F5:F12" si="2">D5/SIN(E5*PI()/180)</f>
        <v>20.3085322377149</v>
      </c>
      <c r="G5" s="20">
        <v>6</v>
      </c>
      <c r="H5" s="22">
        <f t="shared" ref="H5:H12" si="3">3.93+1.02*LOG(C5*F5)</f>
        <v>6.7238231468700942</v>
      </c>
      <c r="I5" s="20">
        <v>1</v>
      </c>
      <c r="J5" s="21">
        <f t="shared" si="1"/>
        <v>1644991111254907</v>
      </c>
      <c r="K5" s="20">
        <f t="shared" ref="K5:L12" si="4">POWER(10,1.5*G5+9.05)</f>
        <v>1.1220184543019693E+18</v>
      </c>
      <c r="L5" s="20">
        <f t="shared" si="4"/>
        <v>1.366893632174312E+19</v>
      </c>
      <c r="M5" s="25">
        <f t="shared" ref="M5:M12" si="5">J5*(1.5-I5)/I5*(1-O5)/O5/(L5-K5)</f>
        <v>2.8151846488511545E-4</v>
      </c>
      <c r="N5" s="26">
        <f t="shared" ref="N5:N12" si="6">J5/L5</f>
        <v>1.203452172528031E-4</v>
      </c>
      <c r="O5">
        <f t="shared" ref="O5:O12" si="7">POWER(10,-I5*(H5-G5))</f>
        <v>0.18887603323258054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20</v>
      </c>
      <c r="E6" s="19">
        <f t="shared" si="0"/>
        <v>80</v>
      </c>
      <c r="F6" s="20">
        <f t="shared" si="2"/>
        <v>20.3085322377149</v>
      </c>
      <c r="G6" s="20">
        <v>6</v>
      </c>
      <c r="H6" s="22">
        <f t="shared" si="3"/>
        <v>6.590882703005188</v>
      </c>
      <c r="I6" s="20">
        <v>1</v>
      </c>
      <c r="J6" s="21">
        <f t="shared" si="1"/>
        <v>1218511934262894</v>
      </c>
      <c r="K6" s="20">
        <f t="shared" si="4"/>
        <v>1.1220184543019693E+18</v>
      </c>
      <c r="L6" s="20">
        <f t="shared" si="4"/>
        <v>8.6362271079267543E+18</v>
      </c>
      <c r="M6" s="25">
        <f t="shared" si="5"/>
        <v>2.3500109817703419E-4</v>
      </c>
      <c r="N6" s="26">
        <f t="shared" si="6"/>
        <v>1.4109308602416022E-4</v>
      </c>
      <c r="O6">
        <f t="shared" si="7"/>
        <v>0.25651767620962096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20</v>
      </c>
      <c r="E7" s="19">
        <f t="shared" si="0"/>
        <v>80</v>
      </c>
      <c r="F7" s="20">
        <f t="shared" si="2"/>
        <v>20.3085322377149</v>
      </c>
      <c r="G7" s="20">
        <v>6</v>
      </c>
      <c r="H7" s="22">
        <f t="shared" si="3"/>
        <v>6.4634451916647215</v>
      </c>
      <c r="I7" s="20">
        <v>1</v>
      </c>
      <c r="J7" s="21">
        <f t="shared" si="1"/>
        <v>1370825926045755.7</v>
      </c>
      <c r="K7" s="20">
        <f t="shared" si="4"/>
        <v>1.1220184543019693E+18</v>
      </c>
      <c r="L7" s="20">
        <f t="shared" si="4"/>
        <v>5.5611906958804419E+18</v>
      </c>
      <c r="M7" s="25">
        <f t="shared" si="5"/>
        <v>2.9444301390690983E-4</v>
      </c>
      <c r="N7" s="26">
        <f t="shared" si="6"/>
        <v>2.4649863689465301E-4</v>
      </c>
      <c r="O7">
        <f t="shared" si="7"/>
        <v>0.34399712137249761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20</v>
      </c>
      <c r="E8" s="19">
        <f t="shared" si="0"/>
        <v>80</v>
      </c>
      <c r="F8" s="20">
        <f t="shared" si="2"/>
        <v>20.3085322377149</v>
      </c>
      <c r="G8" s="20">
        <v>6</v>
      </c>
      <c r="H8" s="22">
        <f t="shared" si="3"/>
        <v>6.9967815118506662</v>
      </c>
      <c r="I8" s="20">
        <v>1</v>
      </c>
      <c r="J8" s="21">
        <f t="shared" si="1"/>
        <v>4569419753485853</v>
      </c>
      <c r="K8" s="20">
        <f t="shared" si="4"/>
        <v>1.1220184543019693E+18</v>
      </c>
      <c r="L8" s="20">
        <f t="shared" si="4"/>
        <v>3.5089103121367925E+19</v>
      </c>
      <c r="M8" s="25">
        <f t="shared" si="5"/>
        <v>6.0039590307845077E-4</v>
      </c>
      <c r="N8" s="26">
        <f t="shared" si="6"/>
        <v>1.3022332710189023E-4</v>
      </c>
      <c r="O8">
        <f t="shared" si="7"/>
        <v>0.10074383710909032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20</v>
      </c>
      <c r="E9" s="19">
        <f t="shared" si="0"/>
        <v>80</v>
      </c>
      <c r="F9" s="20">
        <f t="shared" si="2"/>
        <v>20.3085322377149</v>
      </c>
      <c r="G9" s="20">
        <v>6</v>
      </c>
      <c r="H9" s="22">
        <f t="shared" si="3"/>
        <v>6.8387815126652081</v>
      </c>
      <c r="I9" s="20">
        <v>1</v>
      </c>
      <c r="J9" s="21">
        <f t="shared" si="1"/>
        <v>3198593827440096.5</v>
      </c>
      <c r="K9" s="20">
        <f t="shared" si="4"/>
        <v>1.1220184543019693E+18</v>
      </c>
      <c r="L9" s="20">
        <f t="shared" si="4"/>
        <v>2.0331633337602376E+19</v>
      </c>
      <c r="M9" s="25">
        <f t="shared" si="5"/>
        <v>4.9111524961260172E-4</v>
      </c>
      <c r="N9" s="26">
        <f t="shared" si="6"/>
        <v>1.5732104619083659E-4</v>
      </c>
      <c r="O9">
        <f t="shared" si="7"/>
        <v>0.14495008932873624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20</v>
      </c>
      <c r="E10" s="19">
        <f>IF($C$17="max",60,40)</f>
        <v>60</v>
      </c>
      <c r="F10" s="20">
        <f t="shared" si="2"/>
        <v>23.094010767585033</v>
      </c>
      <c r="G10" s="20">
        <v>6</v>
      </c>
      <c r="H10" s="22">
        <f t="shared" si="3"/>
        <v>6.9081979020301265</v>
      </c>
      <c r="I10" s="20">
        <v>1</v>
      </c>
      <c r="J10" s="21">
        <f t="shared" si="1"/>
        <v>1247076581449591.7</v>
      </c>
      <c r="K10" s="20">
        <f t="shared" si="4"/>
        <v>1.1220184543019693E+18</v>
      </c>
      <c r="L10" s="20">
        <f t="shared" si="4"/>
        <v>2.584025844754262E+19</v>
      </c>
      <c r="M10" s="25">
        <f t="shared" si="5"/>
        <v>1.7896840236164267E-4</v>
      </c>
      <c r="N10" s="26">
        <f t="shared" si="6"/>
        <v>4.8260994911534541E-5</v>
      </c>
      <c r="O10">
        <f t="shared" si="7"/>
        <v>0.12353843574782518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20</v>
      </c>
      <c r="E11" s="19">
        <f>IF($C$17="max",60,40)</f>
        <v>60</v>
      </c>
      <c r="F11" s="20">
        <f t="shared" si="2"/>
        <v>23.094010767585033</v>
      </c>
      <c r="G11" s="20">
        <v>6</v>
      </c>
      <c r="H11" s="22">
        <f t="shared" si="3"/>
        <v>6.5489717335565372</v>
      </c>
      <c r="I11" s="20">
        <v>1</v>
      </c>
      <c r="J11" s="21">
        <f t="shared" si="1"/>
        <v>554256258422040.81</v>
      </c>
      <c r="K11" s="20">
        <f t="shared" si="4"/>
        <v>1.1220184543019693E+18</v>
      </c>
      <c r="L11" s="20">
        <f t="shared" si="4"/>
        <v>7.472356788797567E+18</v>
      </c>
      <c r="M11" s="25">
        <f t="shared" si="5"/>
        <v>1.1083413097528742E-4</v>
      </c>
      <c r="N11" s="26">
        <f t="shared" si="6"/>
        <v>7.4174222951047067E-5</v>
      </c>
      <c r="O11">
        <f t="shared" si="7"/>
        <v>0.28250638407302997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20</v>
      </c>
      <c r="E12" s="19">
        <f>IF($C$17="max",60,40)</f>
        <v>60</v>
      </c>
      <c r="F12" s="20">
        <f t="shared" si="2"/>
        <v>23.094010767585033</v>
      </c>
      <c r="G12" s="20">
        <v>6</v>
      </c>
      <c r="H12" s="22">
        <f t="shared" si="3"/>
        <v>6.780760390689661</v>
      </c>
      <c r="I12" s="20">
        <v>1</v>
      </c>
      <c r="J12" s="21">
        <f t="shared" si="1"/>
        <v>935307436087193.87</v>
      </c>
      <c r="K12" s="20">
        <f t="shared" si="4"/>
        <v>1.1220184543019693E+18</v>
      </c>
      <c r="L12" s="20">
        <f t="shared" si="4"/>
        <v>1.6639512030169131E+19</v>
      </c>
      <c r="M12" s="25">
        <f t="shared" si="5"/>
        <v>1.5177558455419182E-4</v>
      </c>
      <c r="N12" s="26">
        <f t="shared" si="6"/>
        <v>5.6210027937801675E-5</v>
      </c>
      <c r="O12">
        <f t="shared" si="7"/>
        <v>0.16566837382927743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1.0332640154336405E-4</v>
      </c>
      <c r="K16" s="20">
        <f>1/J16</f>
        <v>9678.0685774711674</v>
      </c>
      <c r="L16" s="37">
        <f>H4</f>
        <v>6.8512606582105597</v>
      </c>
      <c r="M16" s="20"/>
      <c r="N16" s="20"/>
    </row>
    <row r="17" spans="1:14" ht="16" thickBot="1" x14ac:dyDescent="0.4">
      <c r="A17" s="126" t="s">
        <v>30</v>
      </c>
      <c r="B17" s="127">
        <v>20</v>
      </c>
      <c r="C17" s="127" t="s">
        <v>31</v>
      </c>
      <c r="D17" s="127" t="s">
        <v>31</v>
      </c>
      <c r="E17" s="127" t="s">
        <v>28</v>
      </c>
      <c r="F17" s="128">
        <v>12</v>
      </c>
      <c r="G17" s="20"/>
      <c r="H17" s="20"/>
      <c r="I17" s="32" t="s">
        <v>38</v>
      </c>
      <c r="J17" s="33">
        <f t="shared" ref="J17:J18" si="9">IF($A$17="FR",IF($E$17="GR",M5,N5),0.00000000001)</f>
        <v>1.203452172528031E-4</v>
      </c>
      <c r="K17" s="20">
        <f>1/J17</f>
        <v>8309.4286821498754</v>
      </c>
      <c r="L17" s="37">
        <f t="shared" ref="L17:L24" si="10">H5</f>
        <v>6.7238231468700942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1.4109308602416022E-4</v>
      </c>
      <c r="K18" s="20">
        <f>1/J18</f>
        <v>7087.519510550389</v>
      </c>
      <c r="L18" s="37">
        <f t="shared" si="10"/>
        <v>6.590882703005188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ref="K19:K24" si="11">1/J19</f>
        <v>100000000000</v>
      </c>
      <c r="L19" s="37">
        <f t="shared" si="10"/>
        <v>6.4634451916647215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1"/>
        <v>100000000000</v>
      </c>
      <c r="L20" s="37">
        <f t="shared" si="10"/>
        <v>6.9967815118506662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1"/>
        <v>100000000000</v>
      </c>
      <c r="L21" s="37">
        <f t="shared" si="10"/>
        <v>6.8387815126652081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4.8260994911534541E-5</v>
      </c>
      <c r="K22" s="20">
        <f t="shared" si="11"/>
        <v>20720.666903636433</v>
      </c>
      <c r="L22" s="37">
        <f t="shared" si="10"/>
        <v>6.9081979020301265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7.4174222951047067E-5</v>
      </c>
      <c r="K23" s="20">
        <f t="shared" si="11"/>
        <v>13481.772510916257</v>
      </c>
      <c r="L23" s="37">
        <f t="shared" si="10"/>
        <v>6.5489717335565372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5.6210027937801675E-5</v>
      </c>
      <c r="K24" s="20">
        <f t="shared" si="11"/>
        <v>17790.41990704104</v>
      </c>
      <c r="L24" s="37">
        <f t="shared" si="10"/>
        <v>6.780760390689661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3.78E-2</v>
      </c>
      <c r="C28" s="1">
        <v>6.6000000000000003E-2</v>
      </c>
      <c r="D28" s="1">
        <v>0.25900000000000001</v>
      </c>
      <c r="E28" s="1">
        <v>0.34200000000000003</v>
      </c>
      <c r="F28" s="1">
        <v>0.55400000000000005</v>
      </c>
      <c r="G28">
        <v>0</v>
      </c>
    </row>
    <row r="29" spans="1:14" x14ac:dyDescent="0.25">
      <c r="A29">
        <v>2</v>
      </c>
      <c r="B29" s="1">
        <v>4.2799999999999998E-2</v>
      </c>
      <c r="C29" s="1">
        <v>7.4899999999999994E-2</v>
      </c>
      <c r="D29" s="1">
        <v>0.28999999999999998</v>
      </c>
      <c r="E29" s="1">
        <v>0.38100000000000001</v>
      </c>
      <c r="F29" s="1">
        <v>0.627</v>
      </c>
      <c r="G29">
        <v>0</v>
      </c>
    </row>
    <row r="30" spans="1:14" x14ac:dyDescent="0.25">
      <c r="A30">
        <v>3</v>
      </c>
      <c r="B30" s="1">
        <v>5.4199999999999998E-2</v>
      </c>
      <c r="C30" s="1">
        <v>9.4899999999999998E-2</v>
      </c>
      <c r="D30" s="1">
        <v>0.36499999999999999</v>
      </c>
      <c r="E30" s="1">
        <v>0.48499999999999999</v>
      </c>
      <c r="F30" s="1">
        <v>0.79800000000000004</v>
      </c>
      <c r="G30">
        <v>0</v>
      </c>
    </row>
    <row r="31" spans="1:14" x14ac:dyDescent="0.25">
      <c r="A31">
        <v>4</v>
      </c>
      <c r="B31" s="1">
        <v>9.0399999999999994E-2</v>
      </c>
      <c r="C31" s="1">
        <v>0.157</v>
      </c>
      <c r="D31" s="1">
        <v>0.58399999999999996</v>
      </c>
      <c r="E31" s="1">
        <v>0.77100000000000002</v>
      </c>
      <c r="F31" s="1">
        <v>1.29</v>
      </c>
      <c r="G31">
        <v>0</v>
      </c>
    </row>
    <row r="32" spans="1:14" x14ac:dyDescent="0.25">
      <c r="A32">
        <v>5</v>
      </c>
      <c r="B32" s="1">
        <v>9.1700000000000004E-2</v>
      </c>
      <c r="C32" s="1">
        <v>0.156</v>
      </c>
      <c r="D32" s="1">
        <v>0.63100000000000001</v>
      </c>
      <c r="E32" s="1">
        <v>0.84199999999999997</v>
      </c>
      <c r="F32" s="1">
        <v>1.44</v>
      </c>
      <c r="G32">
        <v>0</v>
      </c>
    </row>
    <row r="33" spans="1:7" x14ac:dyDescent="0.25">
      <c r="A33">
        <v>6</v>
      </c>
      <c r="B33" s="1">
        <v>6.5100000000000005E-2</v>
      </c>
      <c r="C33" s="1">
        <v>0.108</v>
      </c>
      <c r="D33" s="1">
        <v>0.45800000000000002</v>
      </c>
      <c r="E33" s="1">
        <v>0.61899999999999999</v>
      </c>
      <c r="F33" s="1">
        <v>1.07</v>
      </c>
      <c r="G33">
        <v>0</v>
      </c>
    </row>
    <row r="34" spans="1:7" x14ac:dyDescent="0.25">
      <c r="A34">
        <v>7</v>
      </c>
      <c r="B34" s="1">
        <v>4.7100000000000003E-2</v>
      </c>
      <c r="C34" s="1">
        <v>8.0399999999999999E-2</v>
      </c>
      <c r="D34" s="1">
        <v>0.376</v>
      </c>
      <c r="E34" s="1">
        <v>0.51600000000000001</v>
      </c>
      <c r="F34" s="1">
        <v>0.89900000000000002</v>
      </c>
      <c r="G34">
        <v>0</v>
      </c>
    </row>
    <row r="35" spans="1:7" x14ac:dyDescent="0.25">
      <c r="A35">
        <v>8</v>
      </c>
      <c r="B35" s="1">
        <v>3.3099999999999997E-2</v>
      </c>
      <c r="C35" s="1">
        <v>5.6899999999999999E-2</v>
      </c>
      <c r="D35" s="1">
        <v>0.27700000000000002</v>
      </c>
      <c r="E35" s="1">
        <v>0.38</v>
      </c>
      <c r="F35" s="1">
        <v>0.67300000000000004</v>
      </c>
      <c r="G35">
        <v>0</v>
      </c>
    </row>
    <row r="36" spans="1:7" x14ac:dyDescent="0.25">
      <c r="A36">
        <v>9</v>
      </c>
      <c r="B36" s="1">
        <v>1.29E-2</v>
      </c>
      <c r="C36" s="1">
        <v>2.3099999999999999E-2</v>
      </c>
      <c r="D36" s="1">
        <v>0.129</v>
      </c>
      <c r="E36" s="1">
        <v>0.18099999999999999</v>
      </c>
      <c r="F36" s="1">
        <v>0.32800000000000001</v>
      </c>
      <c r="G36">
        <v>0</v>
      </c>
    </row>
    <row r="37" spans="1:7" x14ac:dyDescent="0.25">
      <c r="A37">
        <v>10</v>
      </c>
      <c r="B37" s="1">
        <v>4.7200000000000002E-3</v>
      </c>
      <c r="C37" s="1">
        <v>8.7100000000000007E-3</v>
      </c>
      <c r="D37" s="1">
        <v>5.9499999999999997E-2</v>
      </c>
      <c r="E37" s="1">
        <v>8.5599999999999996E-2</v>
      </c>
      <c r="F37" s="1">
        <v>0.16300000000000001</v>
      </c>
      <c r="G37">
        <v>10000</v>
      </c>
    </row>
    <row r="38" spans="1:7" x14ac:dyDescent="0.25">
      <c r="A38">
        <v>11</v>
      </c>
      <c r="B38" s="1">
        <v>1.9300000000000001E-3</v>
      </c>
      <c r="C38" s="1">
        <v>4.13E-3</v>
      </c>
      <c r="D38" s="1">
        <v>3.2399999999999998E-2</v>
      </c>
      <c r="E38" s="1">
        <v>4.7E-2</v>
      </c>
      <c r="F38" s="1">
        <v>9.0200000000000002E-2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5.8700000000000002E-2</v>
      </c>
      <c r="C41" s="1">
        <v>9.5500000000000002E-2</v>
      </c>
      <c r="D41" s="1">
        <v>0.314</v>
      </c>
      <c r="E41" s="1">
        <v>0.40799999999999997</v>
      </c>
      <c r="F41" s="1">
        <v>0.66200000000000003</v>
      </c>
      <c r="G41">
        <v>0</v>
      </c>
    </row>
    <row r="42" spans="1:7" x14ac:dyDescent="0.25">
      <c r="A42">
        <v>2</v>
      </c>
      <c r="B42" s="1">
        <v>6.3299999999999995E-2</v>
      </c>
      <c r="C42" s="1">
        <v>0.104</v>
      </c>
      <c r="D42" s="1">
        <v>0.34599999999999997</v>
      </c>
      <c r="E42" s="1">
        <v>0.45100000000000001</v>
      </c>
      <c r="F42" s="1">
        <v>0.73199999999999998</v>
      </c>
      <c r="G42">
        <v>0</v>
      </c>
    </row>
    <row r="43" spans="1:7" x14ac:dyDescent="0.25">
      <c r="A43">
        <v>3</v>
      </c>
      <c r="B43" s="1">
        <v>7.7899999999999997E-2</v>
      </c>
      <c r="C43" s="1">
        <v>0.13</v>
      </c>
      <c r="D43" s="1">
        <v>0.432</v>
      </c>
      <c r="E43" s="1">
        <v>0.56399999999999995</v>
      </c>
      <c r="F43" s="1">
        <v>0.92200000000000004</v>
      </c>
      <c r="G43">
        <v>0</v>
      </c>
    </row>
    <row r="44" spans="1:7" x14ac:dyDescent="0.25">
      <c r="A44">
        <v>4</v>
      </c>
      <c r="B44" s="1">
        <v>0.122</v>
      </c>
      <c r="C44" s="1">
        <v>0.20699999999999999</v>
      </c>
      <c r="D44" s="1">
        <v>0.69499999999999995</v>
      </c>
      <c r="E44" s="1">
        <v>0.89800000000000002</v>
      </c>
      <c r="F44" s="1">
        <v>1.46</v>
      </c>
      <c r="G44">
        <v>0</v>
      </c>
    </row>
    <row r="45" spans="1:7" x14ac:dyDescent="0.25">
      <c r="A45">
        <v>5</v>
      </c>
      <c r="B45" s="1">
        <v>0.13800000000000001</v>
      </c>
      <c r="C45" s="1">
        <v>0.23300000000000001</v>
      </c>
      <c r="D45" s="1">
        <v>0.81200000000000006</v>
      </c>
      <c r="E45" s="1">
        <v>1.07</v>
      </c>
      <c r="F45" s="1">
        <v>1.79</v>
      </c>
      <c r="G45">
        <v>0</v>
      </c>
    </row>
    <row r="46" spans="1:7" x14ac:dyDescent="0.25">
      <c r="A46">
        <v>6</v>
      </c>
      <c r="B46" s="1">
        <v>0.104</v>
      </c>
      <c r="C46" s="1">
        <v>0.17399999999999999</v>
      </c>
      <c r="D46" s="1">
        <v>0.68</v>
      </c>
      <c r="E46" s="1">
        <v>0.92</v>
      </c>
      <c r="F46" s="1">
        <v>1.59</v>
      </c>
      <c r="G46">
        <v>0</v>
      </c>
    </row>
    <row r="47" spans="1:7" x14ac:dyDescent="0.25">
      <c r="A47">
        <v>7</v>
      </c>
      <c r="B47" s="1">
        <v>8.0699999999999994E-2</v>
      </c>
      <c r="C47" s="1">
        <v>0.13500000000000001</v>
      </c>
      <c r="D47" s="1">
        <v>0.56399999999999995</v>
      </c>
      <c r="E47" s="1">
        <v>0.77400000000000002</v>
      </c>
      <c r="F47" s="1">
        <v>1.36</v>
      </c>
      <c r="G47">
        <v>0</v>
      </c>
    </row>
    <row r="48" spans="1:7" x14ac:dyDescent="0.25">
      <c r="A48">
        <v>8</v>
      </c>
      <c r="B48" s="1">
        <v>6.4100000000000004E-2</v>
      </c>
      <c r="C48" s="1">
        <v>0.108</v>
      </c>
      <c r="D48" s="1">
        <v>0.48099999999999998</v>
      </c>
      <c r="E48" s="1">
        <v>0.66500000000000004</v>
      </c>
      <c r="F48" s="1">
        <v>1.17</v>
      </c>
      <c r="G48">
        <v>0</v>
      </c>
    </row>
    <row r="49" spans="1:7" x14ac:dyDescent="0.25">
      <c r="A49">
        <v>9</v>
      </c>
      <c r="B49" s="1">
        <v>2.6700000000000002E-2</v>
      </c>
      <c r="C49" s="1">
        <v>4.58E-2</v>
      </c>
      <c r="D49" s="1">
        <v>0.23599999999999999</v>
      </c>
      <c r="E49" s="1">
        <v>0.33500000000000002</v>
      </c>
      <c r="F49" s="1">
        <v>0.60899999999999999</v>
      </c>
      <c r="G49">
        <v>0</v>
      </c>
    </row>
    <row r="50" spans="1:7" x14ac:dyDescent="0.25">
      <c r="A50">
        <v>10</v>
      </c>
      <c r="B50" s="1">
        <v>8.9099999999999995E-3</v>
      </c>
      <c r="C50" s="1">
        <v>1.5800000000000002E-2</v>
      </c>
      <c r="D50" s="1">
        <v>0.10100000000000001</v>
      </c>
      <c r="E50" s="1">
        <v>0.14699999999999999</v>
      </c>
      <c r="F50" s="1">
        <v>0.27700000000000002</v>
      </c>
      <c r="G50">
        <v>0</v>
      </c>
    </row>
    <row r="51" spans="1:7" x14ac:dyDescent="0.25">
      <c r="A51">
        <v>11</v>
      </c>
      <c r="B51" s="1">
        <v>3.9300000000000003E-3</v>
      </c>
      <c r="C51" s="1">
        <v>7.2899999999999996E-3</v>
      </c>
      <c r="D51" s="1">
        <v>6.0699999999999997E-2</v>
      </c>
      <c r="E51" s="1">
        <v>8.8499999999999995E-2</v>
      </c>
      <c r="F51" s="1">
        <v>0.16900000000000001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4.0800000000000003E-2</v>
      </c>
      <c r="C54" s="1">
        <v>8.0699999999999994E-2</v>
      </c>
      <c r="D54" s="1">
        <v>0.51700000000000002</v>
      </c>
      <c r="E54" s="1">
        <v>0.78400000000000003</v>
      </c>
      <c r="F54" s="1">
        <v>1.66</v>
      </c>
      <c r="G54">
        <v>0</v>
      </c>
    </row>
    <row r="55" spans="1:7" x14ac:dyDescent="0.25">
      <c r="A55">
        <v>2</v>
      </c>
      <c r="B55" s="1">
        <v>5.3999999999999999E-2</v>
      </c>
      <c r="C55" s="1">
        <v>0.109</v>
      </c>
      <c r="D55" s="1">
        <v>0.69099999999999995</v>
      </c>
      <c r="E55" s="1">
        <v>1.05</v>
      </c>
      <c r="F55" s="1">
        <v>2.25</v>
      </c>
      <c r="G55">
        <v>0</v>
      </c>
    </row>
    <row r="56" spans="1:7" x14ac:dyDescent="0.25">
      <c r="A56">
        <v>3</v>
      </c>
      <c r="B56" s="1">
        <v>6.8900000000000003E-2</v>
      </c>
      <c r="C56" s="1">
        <v>0.14099999999999999</v>
      </c>
      <c r="D56" s="1">
        <v>0.88800000000000001</v>
      </c>
      <c r="E56" s="1">
        <v>1.36</v>
      </c>
      <c r="F56" s="1">
        <v>2.96</v>
      </c>
      <c r="G56">
        <v>0</v>
      </c>
    </row>
    <row r="57" spans="1:7" x14ac:dyDescent="0.25">
      <c r="A57">
        <v>4</v>
      </c>
      <c r="B57" s="1">
        <v>9.0200000000000002E-2</v>
      </c>
      <c r="C57" s="1">
        <v>0.182</v>
      </c>
      <c r="D57" s="1">
        <v>1.08</v>
      </c>
      <c r="E57" s="1">
        <v>1.62</v>
      </c>
      <c r="F57" s="1">
        <v>3.53</v>
      </c>
      <c r="G57">
        <v>0</v>
      </c>
    </row>
    <row r="58" spans="1:7" x14ac:dyDescent="0.25">
      <c r="A58">
        <v>5</v>
      </c>
      <c r="B58" s="1">
        <v>7.5899999999999995E-2</v>
      </c>
      <c r="C58" s="1">
        <v>0.14699999999999999</v>
      </c>
      <c r="D58" s="1">
        <v>0.92700000000000005</v>
      </c>
      <c r="E58" s="1">
        <v>1.42</v>
      </c>
      <c r="F58" s="1">
        <v>3.1</v>
      </c>
      <c r="G58">
        <v>0</v>
      </c>
    </row>
    <row r="59" spans="1:7" x14ac:dyDescent="0.25">
      <c r="A59">
        <v>6</v>
      </c>
      <c r="B59" s="1">
        <v>5.2499999999999998E-2</v>
      </c>
      <c r="C59" s="1">
        <v>0.10199999999999999</v>
      </c>
      <c r="D59" s="1">
        <v>0.71299999999999997</v>
      </c>
      <c r="E59" s="1">
        <v>1.0900000000000001</v>
      </c>
      <c r="F59" s="1">
        <v>2.35</v>
      </c>
      <c r="G59">
        <v>0</v>
      </c>
    </row>
    <row r="60" spans="1:7" x14ac:dyDescent="0.25">
      <c r="A60">
        <v>7</v>
      </c>
      <c r="B60" s="1">
        <v>3.6900000000000002E-2</v>
      </c>
      <c r="C60" s="1">
        <v>7.1400000000000005E-2</v>
      </c>
      <c r="D60" s="1">
        <v>0.53700000000000003</v>
      </c>
      <c r="E60" s="1">
        <v>0.82899999999999996</v>
      </c>
      <c r="F60" s="1">
        <v>1.79</v>
      </c>
      <c r="G60">
        <v>0</v>
      </c>
    </row>
    <row r="61" spans="1:7" x14ac:dyDescent="0.25">
      <c r="A61">
        <v>8</v>
      </c>
      <c r="B61" s="1">
        <v>2.86E-2</v>
      </c>
      <c r="C61" s="1">
        <v>5.5199999999999999E-2</v>
      </c>
      <c r="D61" s="1">
        <v>0.432</v>
      </c>
      <c r="E61" s="1">
        <v>0.67200000000000004</v>
      </c>
      <c r="F61" s="1">
        <v>1.45</v>
      </c>
      <c r="G61">
        <v>0</v>
      </c>
    </row>
    <row r="62" spans="1:7" x14ac:dyDescent="0.25">
      <c r="A62">
        <v>9</v>
      </c>
      <c r="B62" s="1">
        <v>1.2699999999999999E-2</v>
      </c>
      <c r="C62" s="1">
        <v>2.52E-2</v>
      </c>
      <c r="D62" s="1">
        <v>0.254</v>
      </c>
      <c r="E62" s="1">
        <v>0.39700000000000002</v>
      </c>
      <c r="F62" s="1">
        <v>0.86199999999999999</v>
      </c>
      <c r="G62">
        <v>0</v>
      </c>
    </row>
    <row r="63" spans="1:7" x14ac:dyDescent="0.25">
      <c r="A63">
        <v>10</v>
      </c>
      <c r="B63" s="1">
        <v>5.1000000000000004E-3</v>
      </c>
      <c r="C63" s="1">
        <v>1.04E-2</v>
      </c>
      <c r="D63" s="1">
        <v>0.13400000000000001</v>
      </c>
      <c r="E63" s="1">
        <v>0.20899999999999999</v>
      </c>
      <c r="F63" s="1">
        <v>0.443</v>
      </c>
      <c r="G63">
        <v>0</v>
      </c>
    </row>
    <row r="64" spans="1:7" x14ac:dyDescent="0.25">
      <c r="A64">
        <v>11</v>
      </c>
      <c r="B64" s="1">
        <v>2.32E-3</v>
      </c>
      <c r="C64" s="1">
        <v>5.2900000000000004E-3</v>
      </c>
      <c r="D64" s="1">
        <v>7.2700000000000001E-2</v>
      </c>
      <c r="E64" s="1">
        <v>0.111</v>
      </c>
      <c r="F64" s="1">
        <v>0.22600000000000001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4.9299999999999997E-2</v>
      </c>
      <c r="C67" s="1">
        <v>8.6599999999999996E-2</v>
      </c>
      <c r="D67" s="1">
        <v>0.40699999999999997</v>
      </c>
      <c r="E67" s="1">
        <v>0.58099999999999996</v>
      </c>
      <c r="F67" s="1">
        <v>1.1100000000000001</v>
      </c>
      <c r="G67">
        <v>0</v>
      </c>
    </row>
    <row r="68" spans="1:7" x14ac:dyDescent="0.25">
      <c r="A68">
        <v>2</v>
      </c>
      <c r="B68" s="1">
        <v>5.8299999999999998E-2</v>
      </c>
      <c r="C68" s="1">
        <v>0.10199999999999999</v>
      </c>
      <c r="D68" s="1">
        <v>0.47599999999999998</v>
      </c>
      <c r="E68" s="1">
        <v>0.67900000000000005</v>
      </c>
      <c r="F68" s="1">
        <v>1.31</v>
      </c>
      <c r="G68">
        <v>0</v>
      </c>
    </row>
    <row r="69" spans="1:7" x14ac:dyDescent="0.25">
      <c r="A69">
        <v>3</v>
      </c>
      <c r="B69" s="1">
        <v>6.8400000000000002E-2</v>
      </c>
      <c r="C69" s="1">
        <v>0.121</v>
      </c>
      <c r="D69" s="1">
        <v>0.55200000000000005</v>
      </c>
      <c r="E69" s="1">
        <v>0.78700000000000003</v>
      </c>
      <c r="F69" s="1">
        <v>1.53</v>
      </c>
      <c r="G69">
        <v>0</v>
      </c>
    </row>
    <row r="70" spans="1:7" x14ac:dyDescent="0.25">
      <c r="A70">
        <v>4</v>
      </c>
      <c r="B70" s="1">
        <v>0.124</v>
      </c>
      <c r="C70" s="1">
        <v>0.221</v>
      </c>
      <c r="D70" s="1">
        <v>0.99299999999999999</v>
      </c>
      <c r="E70" s="1">
        <v>1.42</v>
      </c>
      <c r="F70" s="1">
        <v>2.8</v>
      </c>
      <c r="G70">
        <v>0</v>
      </c>
    </row>
    <row r="71" spans="1:7" x14ac:dyDescent="0.25">
      <c r="A71">
        <v>5</v>
      </c>
      <c r="B71" s="1">
        <v>0.10100000000000001</v>
      </c>
      <c r="C71" s="1">
        <v>0.18</v>
      </c>
      <c r="D71" s="1">
        <v>0.84199999999999997</v>
      </c>
      <c r="E71" s="1">
        <v>1.21</v>
      </c>
      <c r="F71" s="1">
        <v>2.39</v>
      </c>
      <c r="G71">
        <v>0</v>
      </c>
    </row>
    <row r="72" spans="1:7" x14ac:dyDescent="0.25">
      <c r="A72">
        <v>6</v>
      </c>
      <c r="B72" s="1">
        <v>7.0300000000000001E-2</v>
      </c>
      <c r="C72" s="1">
        <v>0.124</v>
      </c>
      <c r="D72" s="1">
        <v>0.627</v>
      </c>
      <c r="E72" s="1">
        <v>0.91200000000000003</v>
      </c>
      <c r="F72" s="1">
        <v>1.8</v>
      </c>
      <c r="G72">
        <v>0</v>
      </c>
    </row>
    <row r="73" spans="1:7" x14ac:dyDescent="0.25">
      <c r="A73">
        <v>7</v>
      </c>
      <c r="B73" s="1">
        <v>5.45E-2</v>
      </c>
      <c r="C73" s="1">
        <v>9.6000000000000002E-2</v>
      </c>
      <c r="D73" s="1">
        <v>0.52300000000000002</v>
      </c>
      <c r="E73" s="1">
        <v>0.77</v>
      </c>
      <c r="F73" s="1">
        <v>1.54</v>
      </c>
      <c r="G73">
        <v>0</v>
      </c>
    </row>
    <row r="74" spans="1:7" x14ac:dyDescent="0.25">
      <c r="A74">
        <v>8</v>
      </c>
      <c r="B74" s="1">
        <v>4.19E-2</v>
      </c>
      <c r="C74" s="1">
        <v>7.3899999999999993E-2</v>
      </c>
      <c r="D74" s="1">
        <v>0.433</v>
      </c>
      <c r="E74" s="1">
        <v>0.64500000000000002</v>
      </c>
      <c r="F74" s="1">
        <v>1.3</v>
      </c>
      <c r="G74">
        <v>0</v>
      </c>
    </row>
    <row r="75" spans="1:7" x14ac:dyDescent="0.25">
      <c r="A75">
        <v>9</v>
      </c>
      <c r="B75" s="1">
        <v>1.7399999999999999E-2</v>
      </c>
      <c r="C75" s="1">
        <v>3.1699999999999999E-2</v>
      </c>
      <c r="D75" s="1">
        <v>0.248</v>
      </c>
      <c r="E75" s="1">
        <v>0.38</v>
      </c>
      <c r="F75" s="1">
        <v>0.79900000000000004</v>
      </c>
      <c r="G75">
        <v>0</v>
      </c>
    </row>
    <row r="76" spans="1:7" x14ac:dyDescent="0.25">
      <c r="A76">
        <v>10</v>
      </c>
      <c r="B76" s="1">
        <v>6.11E-3</v>
      </c>
      <c r="C76" s="1">
        <v>1.14E-2</v>
      </c>
      <c r="D76" s="1">
        <v>0.11700000000000001</v>
      </c>
      <c r="E76" s="1">
        <v>0.183</v>
      </c>
      <c r="F76" s="1">
        <v>0.39400000000000002</v>
      </c>
      <c r="G76">
        <v>0</v>
      </c>
    </row>
    <row r="77" spans="1:7" x14ac:dyDescent="0.25">
      <c r="A77">
        <v>11</v>
      </c>
      <c r="B77" s="1">
        <v>3.0400000000000002E-3</v>
      </c>
      <c r="C77" s="1">
        <v>6.0000000000000001E-3</v>
      </c>
      <c r="D77" s="1">
        <v>6.4500000000000002E-2</v>
      </c>
      <c r="E77" s="1">
        <v>0.10100000000000001</v>
      </c>
      <c r="F77" s="1">
        <v>0.216</v>
      </c>
      <c r="G77">
        <v>10000</v>
      </c>
    </row>
    <row r="78" spans="1:7" x14ac:dyDescent="0.25">
      <c r="A78" t="s">
        <v>49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20</v>
      </c>
      <c r="E4" s="19">
        <f t="shared" ref="E4:E9" si="0">IF($C$17="max",80,60)</f>
        <v>60</v>
      </c>
      <c r="F4" s="20">
        <f>D4/SIN(E4*PI()/180)</f>
        <v>23.094010767585033</v>
      </c>
      <c r="G4" s="20">
        <v>6</v>
      </c>
      <c r="H4" s="22">
        <f>3.93+1.02*LOG(C4*F4)</f>
        <v>6.9081979020301265</v>
      </c>
      <c r="I4" s="20">
        <v>1</v>
      </c>
      <c r="J4" s="21">
        <f t="shared" ref="J4:J12" si="1">$C$2*C4*F4*1000000*B4*0.001</f>
        <v>997661265159673.5</v>
      </c>
      <c r="K4" s="20">
        <f>POWER(10,1.5*G4+9.05)</f>
        <v>1.1220184543019693E+18</v>
      </c>
      <c r="L4" s="20">
        <f>POWER(10,1.5*H4+9.05)</f>
        <v>2.584025844754262E+19</v>
      </c>
      <c r="M4" s="25">
        <f>J4*(1.5-I4)/I4*(1-O4)/O4/(L4-K4)</f>
        <v>1.4317472188931415E-4</v>
      </c>
      <c r="N4" s="26">
        <f>J4/L4</f>
        <v>3.8608795929227637E-5</v>
      </c>
      <c r="O4">
        <f>POWER(10,-I4*(H4-G4))</f>
        <v>0.12353843574782518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20</v>
      </c>
      <c r="E5" s="19">
        <f t="shared" si="0"/>
        <v>60</v>
      </c>
      <c r="F5" s="20">
        <f t="shared" ref="F5:F12" si="2">D5/SIN(E5*PI()/180)</f>
        <v>23.094010767585033</v>
      </c>
      <c r="G5" s="20">
        <v>6</v>
      </c>
      <c r="H5" s="22">
        <f t="shared" ref="H5:H12" si="3">3.93+1.02*LOG(C5*F5)</f>
        <v>6.780760390689661</v>
      </c>
      <c r="I5" s="20">
        <v>1</v>
      </c>
      <c r="J5" s="21">
        <f t="shared" si="1"/>
        <v>748245948869755</v>
      </c>
      <c r="K5" s="20">
        <f t="shared" ref="K5:L12" si="4">POWER(10,1.5*G5+9.05)</f>
        <v>1.1220184543019693E+18</v>
      </c>
      <c r="L5" s="20">
        <f t="shared" si="4"/>
        <v>1.6639512030169131E+19</v>
      </c>
      <c r="M5" s="25">
        <f t="shared" ref="M5:M12" si="5">J5*(1.5-I5)/I5*(1-O5)/O5/(L5-K5)</f>
        <v>1.2142046764335344E-4</v>
      </c>
      <c r="N5" s="26">
        <f t="shared" ref="N5:N12" si="6">J5/L5</f>
        <v>4.4968022350241334E-5</v>
      </c>
      <c r="O5">
        <f t="shared" ref="O5:O12" si="7">POWER(10,-I5*(H5-G5))</f>
        <v>0.16566837382927743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20</v>
      </c>
      <c r="E6" s="19">
        <f t="shared" si="0"/>
        <v>60</v>
      </c>
      <c r="F6" s="20">
        <f t="shared" si="2"/>
        <v>23.094010767585033</v>
      </c>
      <c r="G6" s="20">
        <v>6</v>
      </c>
      <c r="H6" s="22">
        <f t="shared" si="3"/>
        <v>6.6478199468247547</v>
      </c>
      <c r="I6" s="20">
        <v>1</v>
      </c>
      <c r="J6" s="21">
        <f t="shared" si="1"/>
        <v>554256258422040.81</v>
      </c>
      <c r="K6" s="20">
        <f t="shared" si="4"/>
        <v>1.1220184543019693E+18</v>
      </c>
      <c r="L6" s="20">
        <f t="shared" si="4"/>
        <v>1.0513078814262442E+19</v>
      </c>
      <c r="M6" s="25">
        <f t="shared" si="5"/>
        <v>1.0164554365237418E-4</v>
      </c>
      <c r="N6" s="26">
        <f t="shared" si="6"/>
        <v>5.2720641423339827E-5</v>
      </c>
      <c r="O6">
        <f t="shared" si="7"/>
        <v>0.2249987229654633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20</v>
      </c>
      <c r="E7" s="19">
        <f t="shared" si="0"/>
        <v>60</v>
      </c>
      <c r="F7" s="20">
        <f t="shared" si="2"/>
        <v>23.094010767585033</v>
      </c>
      <c r="G7" s="20">
        <v>6</v>
      </c>
      <c r="H7" s="22">
        <f t="shared" si="3"/>
        <v>6.5203824354842892</v>
      </c>
      <c r="I7" s="20">
        <v>1</v>
      </c>
      <c r="J7" s="21">
        <f t="shared" si="1"/>
        <v>519615242270663.31</v>
      </c>
      <c r="K7" s="20">
        <f t="shared" si="4"/>
        <v>1.1220184543019693E+18</v>
      </c>
      <c r="L7" s="20">
        <f t="shared" si="4"/>
        <v>6.769765935552041E+18</v>
      </c>
      <c r="M7" s="25">
        <f t="shared" si="5"/>
        <v>1.0645911122815863E-4</v>
      </c>
      <c r="N7" s="26">
        <f t="shared" si="6"/>
        <v>7.6755274438936901E-5</v>
      </c>
      <c r="O7">
        <f t="shared" si="7"/>
        <v>0.30172935509270127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20</v>
      </c>
      <c r="E8" s="19">
        <f t="shared" si="0"/>
        <v>60</v>
      </c>
      <c r="F8" s="20">
        <f t="shared" si="2"/>
        <v>23.094010767585033</v>
      </c>
      <c r="G8" s="20">
        <v>6</v>
      </c>
      <c r="H8" s="22">
        <f t="shared" si="3"/>
        <v>7.053718755670233</v>
      </c>
      <c r="I8" s="20">
        <v>1</v>
      </c>
      <c r="J8" s="21">
        <f t="shared" si="1"/>
        <v>1732050807568877.5</v>
      </c>
      <c r="K8" s="20">
        <f t="shared" si="4"/>
        <v>1.1220184543019693E+18</v>
      </c>
      <c r="L8" s="20">
        <f t="shared" si="4"/>
        <v>4.2714776027385119E+19</v>
      </c>
      <c r="M8" s="25">
        <f t="shared" si="5"/>
        <v>2.1480904771301789E-4</v>
      </c>
      <c r="N8" s="26">
        <f t="shared" si="6"/>
        <v>4.0549218997623497E-5</v>
      </c>
      <c r="O8">
        <f t="shared" si="7"/>
        <v>8.836519584585191E-2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20</v>
      </c>
      <c r="E9" s="19">
        <f t="shared" si="0"/>
        <v>60</v>
      </c>
      <c r="F9" s="20">
        <f t="shared" si="2"/>
        <v>23.094010767585033</v>
      </c>
      <c r="G9" s="20">
        <v>6</v>
      </c>
      <c r="H9" s="22">
        <f t="shared" si="3"/>
        <v>6.8957187564847757</v>
      </c>
      <c r="I9" s="20">
        <v>1</v>
      </c>
      <c r="J9" s="21">
        <f t="shared" si="1"/>
        <v>1212435565298214.5</v>
      </c>
      <c r="K9" s="20">
        <f t="shared" si="4"/>
        <v>1.1220184543019693E+18</v>
      </c>
      <c r="L9" s="20">
        <f t="shared" si="4"/>
        <v>2.4750167061344182E+19</v>
      </c>
      <c r="M9" s="25">
        <f t="shared" si="5"/>
        <v>1.7614181484803092E-4</v>
      </c>
      <c r="N9" s="26">
        <f t="shared" si="6"/>
        <v>4.8986964907879178E-5</v>
      </c>
      <c r="O9">
        <f t="shared" si="7"/>
        <v>0.12713971791185369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20</v>
      </c>
      <c r="E10" s="19">
        <f>IF($C$17="max",60,40)</f>
        <v>40</v>
      </c>
      <c r="F10" s="20">
        <f t="shared" si="2"/>
        <v>31.114476537208251</v>
      </c>
      <c r="G10" s="20">
        <v>6</v>
      </c>
      <c r="H10" s="22">
        <f t="shared" si="3"/>
        <v>7.0402502996724099</v>
      </c>
      <c r="I10" s="20">
        <v>1</v>
      </c>
      <c r="J10" s="21">
        <f t="shared" si="1"/>
        <v>336036346601849.19</v>
      </c>
      <c r="K10" s="20">
        <f t="shared" si="4"/>
        <v>1.1220184543019693E+18</v>
      </c>
      <c r="L10" s="20">
        <f t="shared" si="4"/>
        <v>4.0773261213909852E+19</v>
      </c>
      <c r="M10" s="25">
        <f t="shared" si="5"/>
        <v>4.2251551938352829E-5</v>
      </c>
      <c r="N10" s="26">
        <f t="shared" si="6"/>
        <v>8.241586191472217E-6</v>
      </c>
      <c r="O10">
        <f t="shared" si="7"/>
        <v>9.1148536584750903E-2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20</v>
      </c>
      <c r="E11" s="19">
        <f>IF($C$17="max",60,40)</f>
        <v>40</v>
      </c>
      <c r="F11" s="20">
        <f t="shared" si="2"/>
        <v>31.114476537208251</v>
      </c>
      <c r="G11" s="20">
        <v>6</v>
      </c>
      <c r="H11" s="22">
        <f t="shared" si="3"/>
        <v>6.6810241311988214</v>
      </c>
      <c r="I11" s="20">
        <v>1</v>
      </c>
      <c r="J11" s="21">
        <f t="shared" si="1"/>
        <v>149349487378599.62</v>
      </c>
      <c r="K11" s="20">
        <f t="shared" si="4"/>
        <v>1.1220184543019693E+18</v>
      </c>
      <c r="L11" s="20">
        <f t="shared" si="4"/>
        <v>1.1790607893945117E+19</v>
      </c>
      <c r="M11" s="25">
        <f t="shared" si="5"/>
        <v>2.6581291454791577E-5</v>
      </c>
      <c r="N11" s="26">
        <f t="shared" si="6"/>
        <v>1.2666818260939348E-5</v>
      </c>
      <c r="O11">
        <f t="shared" si="7"/>
        <v>0.20843750633745192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20</v>
      </c>
      <c r="E12" s="19">
        <f>IF($C$17="max",60,40)</f>
        <v>40</v>
      </c>
      <c r="F12" s="20">
        <f t="shared" si="2"/>
        <v>31.114476537208251</v>
      </c>
      <c r="G12" s="20">
        <v>6</v>
      </c>
      <c r="H12" s="22">
        <f t="shared" si="3"/>
        <v>6.9128127883319443</v>
      </c>
      <c r="I12" s="20">
        <v>1</v>
      </c>
      <c r="J12" s="21">
        <f t="shared" si="1"/>
        <v>252027259951386.84</v>
      </c>
      <c r="K12" s="20">
        <f t="shared" si="4"/>
        <v>1.1220184543019693E+18</v>
      </c>
      <c r="L12" s="20">
        <f t="shared" si="4"/>
        <v>2.6255432849302675E+19</v>
      </c>
      <c r="M12" s="25">
        <f t="shared" si="5"/>
        <v>3.6004620965154482E-5</v>
      </c>
      <c r="N12" s="26">
        <f t="shared" si="6"/>
        <v>9.5990517999812939E-6</v>
      </c>
      <c r="O12">
        <f t="shared" si="7"/>
        <v>0.12223264558520136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1.4317472188931415E-4</v>
      </c>
      <c r="K16" s="20">
        <f>1/J16</f>
        <v>6984.4731444499148</v>
      </c>
      <c r="L16" s="37">
        <f>H4</f>
        <v>6.9081979020301265</v>
      </c>
      <c r="M16" s="20"/>
      <c r="N16" s="20"/>
    </row>
    <row r="17" spans="1:14" ht="16" thickBot="1" x14ac:dyDescent="0.4">
      <c r="A17" s="126" t="s">
        <v>30</v>
      </c>
      <c r="B17" s="127">
        <v>20</v>
      </c>
      <c r="C17" s="127" t="s">
        <v>32</v>
      </c>
      <c r="D17" s="127" t="s">
        <v>32</v>
      </c>
      <c r="E17" s="127" t="s">
        <v>29</v>
      </c>
      <c r="F17" s="128">
        <v>13</v>
      </c>
      <c r="G17" s="20"/>
      <c r="H17" s="20"/>
      <c r="I17" s="32" t="s">
        <v>38</v>
      </c>
      <c r="J17" s="33">
        <f t="shared" ref="J17" si="9">IF($A$17="FR",IF($E$17="GR",M5,N5),0.00000000001)</f>
        <v>1.2142046764335344E-4</v>
      </c>
      <c r="K17" s="20">
        <f t="shared" ref="K17:K24" si="10">1/J17</f>
        <v>8235.843753602443</v>
      </c>
      <c r="L17" s="37">
        <f t="shared" ref="L17:L24" si="11">H5</f>
        <v>6.780760390689661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>IF($A$17="FR",IF($E$17="GR",M6,N6),0.00000000001)</f>
        <v>1.0164554365237418E-4</v>
      </c>
      <c r="K18" s="20">
        <f t="shared" si="10"/>
        <v>9838.1096117699053</v>
      </c>
      <c r="L18" s="37">
        <f t="shared" si="11"/>
        <v>6.6478199468247547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0"/>
        <v>100000000000</v>
      </c>
      <c r="L19" s="37">
        <f t="shared" si="11"/>
        <v>6.5203824354842892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0"/>
        <v>100000000000</v>
      </c>
      <c r="L20" s="37">
        <f t="shared" si="11"/>
        <v>7.053718755670233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0"/>
        <v>100000000000</v>
      </c>
      <c r="L21" s="37">
        <f t="shared" si="11"/>
        <v>6.8957187564847757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4.2251551938352829E-5</v>
      </c>
      <c r="K22" s="20">
        <f t="shared" si="10"/>
        <v>23667.769682378792</v>
      </c>
      <c r="L22" s="37">
        <f t="shared" si="11"/>
        <v>7.0402502996724099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2.6581291454791577E-5</v>
      </c>
      <c r="K23" s="20">
        <f t="shared" si="10"/>
        <v>37620.444503261286</v>
      </c>
      <c r="L23" s="37">
        <f t="shared" si="11"/>
        <v>6.6810241311988214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3.6004620965154482E-5</v>
      </c>
      <c r="K24" s="20">
        <f t="shared" si="10"/>
        <v>27774.212675861989</v>
      </c>
      <c r="L24" s="37">
        <f t="shared" si="11"/>
        <v>6.9128127883319443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3.6400000000000002E-2</v>
      </c>
      <c r="C28" s="1">
        <v>6.1199999999999997E-2</v>
      </c>
      <c r="D28" s="1">
        <v>0.254</v>
      </c>
      <c r="E28" s="1">
        <v>0.35</v>
      </c>
      <c r="F28" s="1">
        <v>0.61899999999999999</v>
      </c>
      <c r="G28">
        <v>0</v>
      </c>
    </row>
    <row r="29" spans="1:14" x14ac:dyDescent="0.25">
      <c r="A29">
        <v>2</v>
      </c>
      <c r="B29" s="1">
        <v>4.1300000000000003E-2</v>
      </c>
      <c r="C29" s="1">
        <v>6.9699999999999998E-2</v>
      </c>
      <c r="D29" s="1">
        <v>0.29099999999999998</v>
      </c>
      <c r="E29" s="1">
        <v>0.40100000000000002</v>
      </c>
      <c r="F29" s="1">
        <v>0.71599999999999997</v>
      </c>
      <c r="G29">
        <v>0</v>
      </c>
    </row>
    <row r="30" spans="1:14" x14ac:dyDescent="0.25">
      <c r="A30">
        <v>3</v>
      </c>
      <c r="B30" s="1">
        <v>5.2299999999999999E-2</v>
      </c>
      <c r="C30" s="1">
        <v>8.9099999999999999E-2</v>
      </c>
      <c r="D30" s="1">
        <v>0.377</v>
      </c>
      <c r="E30" s="1">
        <v>0.52300000000000002</v>
      </c>
      <c r="F30" s="1">
        <v>0.93700000000000006</v>
      </c>
      <c r="G30">
        <v>0</v>
      </c>
    </row>
    <row r="31" spans="1:14" x14ac:dyDescent="0.25">
      <c r="A31">
        <v>4</v>
      </c>
      <c r="B31" s="1">
        <v>8.7499999999999994E-2</v>
      </c>
      <c r="C31" s="1">
        <v>0.14799999999999999</v>
      </c>
      <c r="D31" s="1">
        <v>0.60799999999999998</v>
      </c>
      <c r="E31" s="1">
        <v>0.83399999999999996</v>
      </c>
      <c r="F31" s="1">
        <v>1.49</v>
      </c>
      <c r="G31">
        <v>0</v>
      </c>
    </row>
    <row r="32" spans="1:14" x14ac:dyDescent="0.25">
      <c r="A32">
        <v>5</v>
      </c>
      <c r="B32" s="1">
        <v>8.8599999999999998E-2</v>
      </c>
      <c r="C32" s="1">
        <v>0.14499999999999999</v>
      </c>
      <c r="D32" s="1">
        <v>0.59099999999999997</v>
      </c>
      <c r="E32" s="1">
        <v>0.82499999999999996</v>
      </c>
      <c r="F32" s="1">
        <v>1.51</v>
      </c>
      <c r="G32">
        <v>0</v>
      </c>
    </row>
    <row r="33" spans="1:7" x14ac:dyDescent="0.25">
      <c r="A33">
        <v>6</v>
      </c>
      <c r="B33" s="1">
        <v>6.2899999999999998E-2</v>
      </c>
      <c r="C33" s="1">
        <v>0.1</v>
      </c>
      <c r="D33" s="1">
        <v>0.41099999999999998</v>
      </c>
      <c r="E33" s="1">
        <v>0.57899999999999996</v>
      </c>
      <c r="F33" s="1">
        <v>1.08</v>
      </c>
      <c r="G33">
        <v>0</v>
      </c>
    </row>
    <row r="34" spans="1:7" x14ac:dyDescent="0.25">
      <c r="A34">
        <v>7</v>
      </c>
      <c r="B34" s="1">
        <v>4.5499999999999999E-2</v>
      </c>
      <c r="C34" s="1">
        <v>7.3599999999999999E-2</v>
      </c>
      <c r="D34" s="1">
        <v>0.32800000000000001</v>
      </c>
      <c r="E34" s="1">
        <v>0.46899999999999997</v>
      </c>
      <c r="F34" s="1">
        <v>0.88700000000000001</v>
      </c>
      <c r="G34">
        <v>0</v>
      </c>
    </row>
    <row r="35" spans="1:7" x14ac:dyDescent="0.25">
      <c r="A35">
        <v>8</v>
      </c>
      <c r="B35" s="1">
        <v>3.1899999999999998E-2</v>
      </c>
      <c r="C35" s="1">
        <v>5.1999999999999998E-2</v>
      </c>
      <c r="D35" s="1">
        <v>0.23899999999999999</v>
      </c>
      <c r="E35" s="1">
        <v>0.34399999999999997</v>
      </c>
      <c r="F35" s="1">
        <v>0.65600000000000003</v>
      </c>
      <c r="G35">
        <v>0</v>
      </c>
    </row>
    <row r="36" spans="1:7" x14ac:dyDescent="0.25">
      <c r="A36">
        <v>9</v>
      </c>
      <c r="B36" s="1">
        <v>1.24E-2</v>
      </c>
      <c r="C36" s="1">
        <v>2.0799999999999999E-2</v>
      </c>
      <c r="D36" s="1">
        <v>0.107</v>
      </c>
      <c r="E36" s="1">
        <v>0.157</v>
      </c>
      <c r="F36" s="1">
        <v>0.309</v>
      </c>
      <c r="G36">
        <v>0</v>
      </c>
    </row>
    <row r="37" spans="1:7" x14ac:dyDescent="0.25">
      <c r="A37">
        <v>10</v>
      </c>
      <c r="B37" s="1">
        <v>4.5700000000000003E-3</v>
      </c>
      <c r="C37" s="1">
        <v>7.8100000000000001E-3</v>
      </c>
      <c r="D37" s="1">
        <v>4.4900000000000002E-2</v>
      </c>
      <c r="E37" s="1">
        <v>6.7900000000000002E-2</v>
      </c>
      <c r="F37" s="1">
        <v>0.14099999999999999</v>
      </c>
      <c r="G37">
        <v>10000</v>
      </c>
    </row>
    <row r="38" spans="1:7" x14ac:dyDescent="0.25">
      <c r="A38">
        <v>11</v>
      </c>
      <c r="B38" s="1">
        <v>2.0500000000000002E-3</v>
      </c>
      <c r="C38" s="1">
        <v>3.7100000000000002E-3</v>
      </c>
      <c r="D38" s="1">
        <v>2.3300000000000001E-2</v>
      </c>
      <c r="E38" s="1">
        <v>3.56E-2</v>
      </c>
      <c r="F38" s="1">
        <v>7.4700000000000003E-2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5.6800000000000003E-2</v>
      </c>
      <c r="C41" s="1">
        <v>9.0700000000000003E-2</v>
      </c>
      <c r="D41" s="1">
        <v>0.29599999999999999</v>
      </c>
      <c r="E41" s="1">
        <v>0.39400000000000002</v>
      </c>
      <c r="F41" s="1">
        <v>0.67500000000000004</v>
      </c>
      <c r="G41">
        <v>0</v>
      </c>
    </row>
    <row r="42" spans="1:7" x14ac:dyDescent="0.25">
      <c r="A42">
        <v>2</v>
      </c>
      <c r="B42" s="1">
        <v>6.1400000000000003E-2</v>
      </c>
      <c r="C42" s="1">
        <v>9.8699999999999996E-2</v>
      </c>
      <c r="D42" s="1">
        <v>0.32600000000000001</v>
      </c>
      <c r="E42" s="1">
        <v>0.434</v>
      </c>
      <c r="F42" s="1">
        <v>0.74099999999999999</v>
      </c>
      <c r="G42">
        <v>0</v>
      </c>
    </row>
    <row r="43" spans="1:7" x14ac:dyDescent="0.25">
      <c r="A43">
        <v>3</v>
      </c>
      <c r="B43" s="1">
        <v>7.5399999999999995E-2</v>
      </c>
      <c r="C43" s="1">
        <v>0.123</v>
      </c>
      <c r="D43" s="1">
        <v>0.41</v>
      </c>
      <c r="E43" s="1">
        <v>0.54500000000000004</v>
      </c>
      <c r="F43" s="1">
        <v>0.92900000000000005</v>
      </c>
      <c r="G43">
        <v>0</v>
      </c>
    </row>
    <row r="44" spans="1:7" x14ac:dyDescent="0.25">
      <c r="A44">
        <v>4</v>
      </c>
      <c r="B44" s="1">
        <v>0.11899999999999999</v>
      </c>
      <c r="C44" s="1">
        <v>0.19700000000000001</v>
      </c>
      <c r="D44" s="1">
        <v>0.66100000000000003</v>
      </c>
      <c r="E44" s="1">
        <v>0.86899999999999999</v>
      </c>
      <c r="F44" s="1">
        <v>1.47</v>
      </c>
      <c r="G44">
        <v>0</v>
      </c>
    </row>
    <row r="45" spans="1:7" x14ac:dyDescent="0.25">
      <c r="A45">
        <v>5</v>
      </c>
      <c r="B45" s="1">
        <v>0.13400000000000001</v>
      </c>
      <c r="C45" s="1">
        <v>0.22</v>
      </c>
      <c r="D45" s="1">
        <v>0.75900000000000001</v>
      </c>
      <c r="E45" s="1">
        <v>1.02</v>
      </c>
      <c r="F45" s="1">
        <v>1.78</v>
      </c>
      <c r="G45">
        <v>0</v>
      </c>
    </row>
    <row r="46" spans="1:7" x14ac:dyDescent="0.25">
      <c r="A46">
        <v>6</v>
      </c>
      <c r="B46" s="1">
        <v>0.10100000000000001</v>
      </c>
      <c r="C46" s="1">
        <v>0.16300000000000001</v>
      </c>
      <c r="D46" s="1">
        <v>0.60499999999999998</v>
      </c>
      <c r="E46" s="1">
        <v>0.84199999999999997</v>
      </c>
      <c r="F46" s="1">
        <v>1.56</v>
      </c>
      <c r="G46">
        <v>0</v>
      </c>
    </row>
    <row r="47" spans="1:7" x14ac:dyDescent="0.25">
      <c r="A47">
        <v>7</v>
      </c>
      <c r="B47" s="1">
        <v>7.8E-2</v>
      </c>
      <c r="C47" s="1">
        <v>0.126</v>
      </c>
      <c r="D47" s="1">
        <v>0.49199999999999999</v>
      </c>
      <c r="E47" s="1">
        <v>0.69799999999999995</v>
      </c>
      <c r="F47" s="1">
        <v>1.31</v>
      </c>
      <c r="G47">
        <v>0</v>
      </c>
    </row>
    <row r="48" spans="1:7" x14ac:dyDescent="0.25">
      <c r="A48">
        <v>8</v>
      </c>
      <c r="B48" s="1">
        <v>6.2E-2</v>
      </c>
      <c r="C48" s="1">
        <v>0.1</v>
      </c>
      <c r="D48" s="1">
        <v>0.40300000000000002</v>
      </c>
      <c r="E48" s="1">
        <v>0.57599999999999996</v>
      </c>
      <c r="F48" s="1">
        <v>1.1000000000000001</v>
      </c>
      <c r="G48">
        <v>0</v>
      </c>
    </row>
    <row r="49" spans="1:7" x14ac:dyDescent="0.25">
      <c r="A49">
        <v>9</v>
      </c>
      <c r="B49" s="1">
        <v>2.58E-2</v>
      </c>
      <c r="C49" s="1">
        <v>4.2099999999999999E-2</v>
      </c>
      <c r="D49" s="1">
        <v>0.183</v>
      </c>
      <c r="E49" s="1">
        <v>0.26700000000000002</v>
      </c>
      <c r="F49" s="1">
        <v>0.53</v>
      </c>
      <c r="G49">
        <v>0</v>
      </c>
    </row>
    <row r="50" spans="1:7" x14ac:dyDescent="0.25">
      <c r="A50">
        <v>10</v>
      </c>
      <c r="B50" s="1">
        <v>8.5900000000000004E-3</v>
      </c>
      <c r="C50" s="1">
        <v>1.43E-2</v>
      </c>
      <c r="D50" s="1">
        <v>7.0199999999999999E-2</v>
      </c>
      <c r="E50" s="1">
        <v>0.104</v>
      </c>
      <c r="F50" s="1">
        <v>0.21099999999999999</v>
      </c>
      <c r="G50">
        <v>0</v>
      </c>
    </row>
    <row r="51" spans="1:7" x14ac:dyDescent="0.25">
      <c r="A51">
        <v>11</v>
      </c>
      <c r="B51" s="1">
        <v>3.8600000000000001E-3</v>
      </c>
      <c r="C51" s="1">
        <v>6.5599999999999999E-3</v>
      </c>
      <c r="D51" s="1">
        <v>3.7100000000000001E-2</v>
      </c>
      <c r="E51" s="1">
        <v>5.5800000000000002E-2</v>
      </c>
      <c r="F51" s="1">
        <v>0.113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3.9E-2</v>
      </c>
      <c r="C54" s="1">
        <v>7.2999999999999995E-2</v>
      </c>
      <c r="D54" s="1">
        <v>0.36499999999999999</v>
      </c>
      <c r="E54" s="1">
        <v>0.52900000000000003</v>
      </c>
      <c r="F54" s="1">
        <v>1.07</v>
      </c>
      <c r="G54">
        <v>0</v>
      </c>
    </row>
    <row r="55" spans="1:7" x14ac:dyDescent="0.25">
      <c r="A55">
        <v>2</v>
      </c>
      <c r="B55" s="1">
        <v>5.1499999999999997E-2</v>
      </c>
      <c r="C55" s="1">
        <v>9.8699999999999996E-2</v>
      </c>
      <c r="D55" s="1">
        <v>0.504</v>
      </c>
      <c r="E55" s="1">
        <v>0.73099999999999998</v>
      </c>
      <c r="F55" s="1">
        <v>1.48</v>
      </c>
      <c r="G55">
        <v>0</v>
      </c>
    </row>
    <row r="56" spans="1:7" x14ac:dyDescent="0.25">
      <c r="A56">
        <v>3</v>
      </c>
      <c r="B56" s="1">
        <v>6.5799999999999997E-2</v>
      </c>
      <c r="C56" s="1">
        <v>0.128</v>
      </c>
      <c r="D56" s="1">
        <v>0.66500000000000004</v>
      </c>
      <c r="E56" s="1">
        <v>0.96899999999999997</v>
      </c>
      <c r="F56" s="1">
        <v>1.98</v>
      </c>
      <c r="G56">
        <v>0</v>
      </c>
    </row>
    <row r="57" spans="1:7" x14ac:dyDescent="0.25">
      <c r="A57">
        <v>4</v>
      </c>
      <c r="B57" s="1">
        <v>8.6300000000000002E-2</v>
      </c>
      <c r="C57" s="1">
        <v>0.16700000000000001</v>
      </c>
      <c r="D57" s="1">
        <v>0.83799999999999997</v>
      </c>
      <c r="E57" s="1">
        <v>1.21</v>
      </c>
      <c r="F57" s="1">
        <v>2.46</v>
      </c>
      <c r="G57">
        <v>0</v>
      </c>
    </row>
    <row r="58" spans="1:7" x14ac:dyDescent="0.25">
      <c r="A58">
        <v>5</v>
      </c>
      <c r="B58" s="1">
        <v>7.2599999999999998E-2</v>
      </c>
      <c r="C58" s="1">
        <v>0.13300000000000001</v>
      </c>
      <c r="D58" s="1">
        <v>0.66</v>
      </c>
      <c r="E58" s="1">
        <v>0.96599999999999997</v>
      </c>
      <c r="F58" s="1">
        <v>2</v>
      </c>
      <c r="G58">
        <v>0</v>
      </c>
    </row>
    <row r="59" spans="1:7" x14ac:dyDescent="0.25">
      <c r="A59">
        <v>6</v>
      </c>
      <c r="B59" s="1">
        <v>5.0200000000000002E-2</v>
      </c>
      <c r="C59" s="1">
        <v>9.1499999999999998E-2</v>
      </c>
      <c r="D59" s="1">
        <v>0.46800000000000003</v>
      </c>
      <c r="E59" s="1">
        <v>0.69099999999999995</v>
      </c>
      <c r="F59" s="1">
        <v>1.44</v>
      </c>
      <c r="G59">
        <v>0</v>
      </c>
    </row>
    <row r="60" spans="1:7" x14ac:dyDescent="0.25">
      <c r="A60">
        <v>7</v>
      </c>
      <c r="B60" s="1">
        <v>3.5200000000000002E-2</v>
      </c>
      <c r="C60" s="1">
        <v>6.3899999999999998E-2</v>
      </c>
      <c r="D60" s="1">
        <v>0.33600000000000002</v>
      </c>
      <c r="E60" s="1">
        <v>0.499</v>
      </c>
      <c r="F60" s="1">
        <v>1.05</v>
      </c>
      <c r="G60">
        <v>0</v>
      </c>
    </row>
    <row r="61" spans="1:7" x14ac:dyDescent="0.25">
      <c r="A61">
        <v>8</v>
      </c>
      <c r="B61" s="1">
        <v>2.7300000000000001E-2</v>
      </c>
      <c r="C61" s="1">
        <v>4.9200000000000001E-2</v>
      </c>
      <c r="D61" s="1">
        <v>0.26200000000000001</v>
      </c>
      <c r="E61" s="1">
        <v>0.39100000000000001</v>
      </c>
      <c r="F61" s="1">
        <v>0.83099999999999996</v>
      </c>
      <c r="G61">
        <v>0</v>
      </c>
    </row>
    <row r="62" spans="1:7" x14ac:dyDescent="0.25">
      <c r="A62">
        <v>9</v>
      </c>
      <c r="B62" s="1">
        <v>1.21E-2</v>
      </c>
      <c r="C62" s="1">
        <v>2.2200000000000001E-2</v>
      </c>
      <c r="D62" s="1">
        <v>0.13500000000000001</v>
      </c>
      <c r="E62" s="1">
        <v>0.20799999999999999</v>
      </c>
      <c r="F62" s="1">
        <v>0.45800000000000002</v>
      </c>
      <c r="G62">
        <v>0</v>
      </c>
    </row>
    <row r="63" spans="1:7" x14ac:dyDescent="0.25">
      <c r="A63">
        <v>10</v>
      </c>
      <c r="B63" s="1">
        <v>4.8999999999999998E-3</v>
      </c>
      <c r="C63" s="1">
        <v>9.1000000000000004E-3</v>
      </c>
      <c r="D63" s="1">
        <v>6.3899999999999998E-2</v>
      </c>
      <c r="E63" s="1">
        <v>9.9400000000000002E-2</v>
      </c>
      <c r="F63" s="1">
        <v>0.22</v>
      </c>
      <c r="G63">
        <v>10000</v>
      </c>
    </row>
    <row r="64" spans="1:7" x14ac:dyDescent="0.25">
      <c r="A64">
        <v>11</v>
      </c>
      <c r="B64" s="1">
        <v>2.48E-3</v>
      </c>
      <c r="C64" s="1">
        <v>4.6499999999999996E-3</v>
      </c>
      <c r="D64" s="1">
        <v>3.2899999999999999E-2</v>
      </c>
      <c r="E64" s="1">
        <v>5.0799999999999998E-2</v>
      </c>
      <c r="F64" s="1">
        <v>0.11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4.7399999999999998E-2</v>
      </c>
      <c r="C67" s="1">
        <v>7.9799999999999996E-2</v>
      </c>
      <c r="D67" s="1">
        <v>0.315</v>
      </c>
      <c r="E67" s="1">
        <v>0.441</v>
      </c>
      <c r="F67" s="1">
        <v>0.83799999999999997</v>
      </c>
      <c r="G67">
        <v>0</v>
      </c>
    </row>
    <row r="68" spans="1:7" x14ac:dyDescent="0.25">
      <c r="A68">
        <v>2</v>
      </c>
      <c r="B68" s="1">
        <v>5.6099999999999997E-2</v>
      </c>
      <c r="C68" s="1">
        <v>9.4500000000000001E-2</v>
      </c>
      <c r="D68" s="1">
        <v>0.372</v>
      </c>
      <c r="E68" s="1">
        <v>0.52</v>
      </c>
      <c r="F68" s="1">
        <v>0.997</v>
      </c>
      <c r="G68">
        <v>0</v>
      </c>
    </row>
    <row r="69" spans="1:7" x14ac:dyDescent="0.25">
      <c r="A69">
        <v>3</v>
      </c>
      <c r="B69" s="1">
        <v>6.5799999999999997E-2</v>
      </c>
      <c r="C69" s="1">
        <v>0.112</v>
      </c>
      <c r="D69" s="1">
        <v>0.439</v>
      </c>
      <c r="E69" s="1">
        <v>0.61299999999999999</v>
      </c>
      <c r="F69" s="1">
        <v>1.18</v>
      </c>
      <c r="G69">
        <v>0</v>
      </c>
    </row>
    <row r="70" spans="1:7" x14ac:dyDescent="0.25">
      <c r="A70">
        <v>4</v>
      </c>
      <c r="B70" s="1">
        <v>0.11899999999999999</v>
      </c>
      <c r="C70" s="1">
        <v>0.20399999999999999</v>
      </c>
      <c r="D70" s="1">
        <v>0.80900000000000005</v>
      </c>
      <c r="E70" s="1">
        <v>1.1299999999999999</v>
      </c>
      <c r="F70" s="1">
        <v>2.2000000000000002</v>
      </c>
      <c r="G70">
        <v>0</v>
      </c>
    </row>
    <row r="71" spans="1:7" x14ac:dyDescent="0.25">
      <c r="A71">
        <v>5</v>
      </c>
      <c r="B71" s="1">
        <v>9.7199999999999995E-2</v>
      </c>
      <c r="C71" s="1">
        <v>0.16600000000000001</v>
      </c>
      <c r="D71" s="1">
        <v>0.65900000000000003</v>
      </c>
      <c r="E71" s="1">
        <v>0.92600000000000005</v>
      </c>
      <c r="F71" s="1">
        <v>1.8</v>
      </c>
      <c r="G71">
        <v>0</v>
      </c>
    </row>
    <row r="72" spans="1:7" x14ac:dyDescent="0.25">
      <c r="A72">
        <v>6</v>
      </c>
      <c r="B72" s="1">
        <v>6.7500000000000004E-2</v>
      </c>
      <c r="C72" s="1">
        <v>0.114</v>
      </c>
      <c r="D72" s="1">
        <v>0.46300000000000002</v>
      </c>
      <c r="E72" s="1">
        <v>0.65700000000000003</v>
      </c>
      <c r="F72" s="1">
        <v>1.29</v>
      </c>
      <c r="G72">
        <v>0</v>
      </c>
    </row>
    <row r="73" spans="1:7" x14ac:dyDescent="0.25">
      <c r="A73">
        <v>7</v>
      </c>
      <c r="B73" s="1">
        <v>5.2299999999999999E-2</v>
      </c>
      <c r="C73" s="1">
        <v>8.77E-2</v>
      </c>
      <c r="D73" s="1">
        <v>0.371</v>
      </c>
      <c r="E73" s="1">
        <v>0.53300000000000003</v>
      </c>
      <c r="F73" s="1">
        <v>1.06</v>
      </c>
      <c r="G73">
        <v>0</v>
      </c>
    </row>
    <row r="74" spans="1:7" x14ac:dyDescent="0.25">
      <c r="A74">
        <v>8</v>
      </c>
      <c r="B74" s="1">
        <v>4.0300000000000002E-2</v>
      </c>
      <c r="C74" s="1">
        <v>6.7199999999999996E-2</v>
      </c>
      <c r="D74" s="1">
        <v>0.29499999999999998</v>
      </c>
      <c r="E74" s="1">
        <v>0.42899999999999999</v>
      </c>
      <c r="F74" s="1">
        <v>0.86899999999999999</v>
      </c>
      <c r="G74">
        <v>0</v>
      </c>
    </row>
    <row r="75" spans="1:7" x14ac:dyDescent="0.25">
      <c r="A75">
        <v>9</v>
      </c>
      <c r="B75" s="1">
        <v>1.67E-2</v>
      </c>
      <c r="C75" s="1">
        <v>2.8400000000000002E-2</v>
      </c>
      <c r="D75" s="1">
        <v>0.14599999999999999</v>
      </c>
      <c r="E75" s="1">
        <v>0.223</v>
      </c>
      <c r="F75" s="1">
        <v>0.48</v>
      </c>
      <c r="G75">
        <v>0</v>
      </c>
    </row>
    <row r="76" spans="1:7" x14ac:dyDescent="0.25">
      <c r="A76">
        <v>10</v>
      </c>
      <c r="B76" s="1">
        <v>5.8599999999999998E-3</v>
      </c>
      <c r="C76" s="1">
        <v>1.0200000000000001E-2</v>
      </c>
      <c r="D76" s="1">
        <v>6.08E-2</v>
      </c>
      <c r="E76" s="1">
        <v>9.5200000000000007E-2</v>
      </c>
      <c r="F76" s="1">
        <v>0.214</v>
      </c>
      <c r="G76">
        <v>0</v>
      </c>
    </row>
    <row r="77" spans="1:7" x14ac:dyDescent="0.25">
      <c r="A77">
        <v>11</v>
      </c>
      <c r="B77" s="1">
        <v>3.0699999999999998E-3</v>
      </c>
      <c r="C77" s="1">
        <v>5.3200000000000001E-3</v>
      </c>
      <c r="D77" s="1">
        <v>3.2500000000000001E-2</v>
      </c>
      <c r="E77" s="1">
        <v>5.1200000000000002E-2</v>
      </c>
      <c r="F77" s="1">
        <v>0.11600000000000001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20</v>
      </c>
      <c r="E4" s="19">
        <f t="shared" ref="E4:E9" si="0">IF($C$17="max",80,60)</f>
        <v>60</v>
      </c>
      <c r="F4" s="20">
        <f>D4/SIN(E4*PI()/180)</f>
        <v>23.094010767585033</v>
      </c>
      <c r="G4" s="20">
        <v>6</v>
      </c>
      <c r="H4" s="22">
        <f>3.93+1.02*LOG(C4*F4)</f>
        <v>6.9081979020301265</v>
      </c>
      <c r="I4" s="20">
        <v>1</v>
      </c>
      <c r="J4" s="21">
        <f t="shared" ref="J4:J12" si="1">$C$2*C4*F4*1000000*B4*0.001</f>
        <v>997661265159673.5</v>
      </c>
      <c r="K4" s="20">
        <f>POWER(10,1.5*G4+9.05)</f>
        <v>1.1220184543019693E+18</v>
      </c>
      <c r="L4" s="20">
        <f>POWER(10,1.5*H4+9.05)</f>
        <v>2.584025844754262E+19</v>
      </c>
      <c r="M4" s="25">
        <f>J4*(1.5-I4)/I4*(1-O4)/O4/(L4-K4)</f>
        <v>1.4317472188931415E-4</v>
      </c>
      <c r="N4" s="26">
        <f>J4/L4</f>
        <v>3.8608795929227637E-5</v>
      </c>
      <c r="O4">
        <f>POWER(10,-I4*(H4-G4))</f>
        <v>0.12353843574782518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20</v>
      </c>
      <c r="E5" s="19">
        <f t="shared" si="0"/>
        <v>60</v>
      </c>
      <c r="F5" s="20">
        <f t="shared" ref="F5:F12" si="2">D5/SIN(E5*PI()/180)</f>
        <v>23.094010767585033</v>
      </c>
      <c r="G5" s="20">
        <v>6</v>
      </c>
      <c r="H5" s="22">
        <f t="shared" ref="H5:H12" si="3">3.93+1.02*LOG(C5*F5)</f>
        <v>6.780760390689661</v>
      </c>
      <c r="I5" s="20">
        <v>1</v>
      </c>
      <c r="J5" s="21">
        <f t="shared" si="1"/>
        <v>748245948869755</v>
      </c>
      <c r="K5" s="20">
        <f t="shared" ref="K5:L12" si="4">POWER(10,1.5*G5+9.05)</f>
        <v>1.1220184543019693E+18</v>
      </c>
      <c r="L5" s="20">
        <f t="shared" si="4"/>
        <v>1.6639512030169131E+19</v>
      </c>
      <c r="M5" s="25">
        <f t="shared" ref="M5:M12" si="5">J5*(1.5-I5)/I5*(1-O5)/O5/(L5-K5)</f>
        <v>1.2142046764335344E-4</v>
      </c>
      <c r="N5" s="26">
        <f t="shared" ref="N5:N12" si="6">J5/L5</f>
        <v>4.4968022350241334E-5</v>
      </c>
      <c r="O5">
        <f t="shared" ref="O5:O12" si="7">POWER(10,-I5*(H5-G5))</f>
        <v>0.16566837382927743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20</v>
      </c>
      <c r="E6" s="19">
        <f t="shared" si="0"/>
        <v>60</v>
      </c>
      <c r="F6" s="20">
        <f t="shared" si="2"/>
        <v>23.094010767585033</v>
      </c>
      <c r="G6" s="20">
        <v>6</v>
      </c>
      <c r="H6" s="22">
        <f t="shared" si="3"/>
        <v>6.6478199468247547</v>
      </c>
      <c r="I6" s="20">
        <v>1</v>
      </c>
      <c r="J6" s="21">
        <f t="shared" si="1"/>
        <v>554256258422040.81</v>
      </c>
      <c r="K6" s="20">
        <f t="shared" si="4"/>
        <v>1.1220184543019693E+18</v>
      </c>
      <c r="L6" s="20">
        <f t="shared" si="4"/>
        <v>1.0513078814262442E+19</v>
      </c>
      <c r="M6" s="25">
        <f t="shared" si="5"/>
        <v>1.0164554365237418E-4</v>
      </c>
      <c r="N6" s="26">
        <f t="shared" si="6"/>
        <v>5.2720641423339827E-5</v>
      </c>
      <c r="O6">
        <f t="shared" si="7"/>
        <v>0.2249987229654633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20</v>
      </c>
      <c r="E7" s="19">
        <f t="shared" si="0"/>
        <v>60</v>
      </c>
      <c r="F7" s="20">
        <f t="shared" si="2"/>
        <v>23.094010767585033</v>
      </c>
      <c r="G7" s="20">
        <v>6</v>
      </c>
      <c r="H7" s="22">
        <f t="shared" si="3"/>
        <v>6.5203824354842892</v>
      </c>
      <c r="I7" s="20">
        <v>1</v>
      </c>
      <c r="J7" s="21">
        <f t="shared" si="1"/>
        <v>519615242270663.31</v>
      </c>
      <c r="K7" s="20">
        <f t="shared" si="4"/>
        <v>1.1220184543019693E+18</v>
      </c>
      <c r="L7" s="20">
        <f t="shared" si="4"/>
        <v>6.769765935552041E+18</v>
      </c>
      <c r="M7" s="25">
        <f t="shared" si="5"/>
        <v>1.0645911122815863E-4</v>
      </c>
      <c r="N7" s="26">
        <f t="shared" si="6"/>
        <v>7.6755274438936901E-5</v>
      </c>
      <c r="O7">
        <f t="shared" si="7"/>
        <v>0.30172935509270127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20</v>
      </c>
      <c r="E8" s="19">
        <f t="shared" si="0"/>
        <v>60</v>
      </c>
      <c r="F8" s="20">
        <f t="shared" si="2"/>
        <v>23.094010767585033</v>
      </c>
      <c r="G8" s="20">
        <v>6</v>
      </c>
      <c r="H8" s="22">
        <f t="shared" si="3"/>
        <v>7.053718755670233</v>
      </c>
      <c r="I8" s="20">
        <v>1</v>
      </c>
      <c r="J8" s="21">
        <f t="shared" si="1"/>
        <v>1732050807568877.5</v>
      </c>
      <c r="K8" s="20">
        <f t="shared" si="4"/>
        <v>1.1220184543019693E+18</v>
      </c>
      <c r="L8" s="20">
        <f t="shared" si="4"/>
        <v>4.2714776027385119E+19</v>
      </c>
      <c r="M8" s="25">
        <f t="shared" si="5"/>
        <v>2.1480904771301789E-4</v>
      </c>
      <c r="N8" s="26">
        <f t="shared" si="6"/>
        <v>4.0549218997623497E-5</v>
      </c>
      <c r="O8">
        <f t="shared" si="7"/>
        <v>8.836519584585191E-2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20</v>
      </c>
      <c r="E9" s="19">
        <f t="shared" si="0"/>
        <v>60</v>
      </c>
      <c r="F9" s="20">
        <f t="shared" si="2"/>
        <v>23.094010767585033</v>
      </c>
      <c r="G9" s="20">
        <v>6</v>
      </c>
      <c r="H9" s="22">
        <f t="shared" si="3"/>
        <v>6.8957187564847757</v>
      </c>
      <c r="I9" s="20">
        <v>1</v>
      </c>
      <c r="J9" s="21">
        <f t="shared" si="1"/>
        <v>1212435565298214.5</v>
      </c>
      <c r="K9" s="20">
        <f t="shared" si="4"/>
        <v>1.1220184543019693E+18</v>
      </c>
      <c r="L9" s="20">
        <f t="shared" si="4"/>
        <v>2.4750167061344182E+19</v>
      </c>
      <c r="M9" s="25">
        <f t="shared" si="5"/>
        <v>1.7614181484803092E-4</v>
      </c>
      <c r="N9" s="26">
        <f t="shared" si="6"/>
        <v>4.8986964907879178E-5</v>
      </c>
      <c r="O9">
        <f t="shared" si="7"/>
        <v>0.12713971791185369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20</v>
      </c>
      <c r="E10" s="19">
        <f>IF($C$17="max",60,40)</f>
        <v>40</v>
      </c>
      <c r="F10" s="20">
        <f t="shared" si="2"/>
        <v>31.114476537208251</v>
      </c>
      <c r="G10" s="20">
        <v>6</v>
      </c>
      <c r="H10" s="22">
        <f t="shared" si="3"/>
        <v>7.0402502996724099</v>
      </c>
      <c r="I10" s="20">
        <v>1</v>
      </c>
      <c r="J10" s="21">
        <f t="shared" si="1"/>
        <v>336036346601849.19</v>
      </c>
      <c r="K10" s="20">
        <f t="shared" si="4"/>
        <v>1.1220184543019693E+18</v>
      </c>
      <c r="L10" s="20">
        <f t="shared" si="4"/>
        <v>4.0773261213909852E+19</v>
      </c>
      <c r="M10" s="25">
        <f t="shared" si="5"/>
        <v>4.2251551938352829E-5</v>
      </c>
      <c r="N10" s="26">
        <f t="shared" si="6"/>
        <v>8.241586191472217E-6</v>
      </c>
      <c r="O10">
        <f t="shared" si="7"/>
        <v>9.1148536584750903E-2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20</v>
      </c>
      <c r="E11" s="19">
        <f>IF($C$17="max",60,40)</f>
        <v>40</v>
      </c>
      <c r="F11" s="20">
        <f t="shared" si="2"/>
        <v>31.114476537208251</v>
      </c>
      <c r="G11" s="20">
        <v>6</v>
      </c>
      <c r="H11" s="22">
        <f t="shared" si="3"/>
        <v>6.6810241311988214</v>
      </c>
      <c r="I11" s="20">
        <v>1</v>
      </c>
      <c r="J11" s="21">
        <f t="shared" si="1"/>
        <v>149349487378599.62</v>
      </c>
      <c r="K11" s="20">
        <f t="shared" si="4"/>
        <v>1.1220184543019693E+18</v>
      </c>
      <c r="L11" s="20">
        <f t="shared" si="4"/>
        <v>1.1790607893945117E+19</v>
      </c>
      <c r="M11" s="25">
        <f t="shared" si="5"/>
        <v>2.6581291454791577E-5</v>
      </c>
      <c r="N11" s="26">
        <f t="shared" si="6"/>
        <v>1.2666818260939348E-5</v>
      </c>
      <c r="O11">
        <f t="shared" si="7"/>
        <v>0.20843750633745192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20</v>
      </c>
      <c r="E12" s="19">
        <f>IF($C$17="max",60,40)</f>
        <v>40</v>
      </c>
      <c r="F12" s="20">
        <f t="shared" si="2"/>
        <v>31.114476537208251</v>
      </c>
      <c r="G12" s="20">
        <v>6</v>
      </c>
      <c r="H12" s="22">
        <f t="shared" si="3"/>
        <v>6.9128127883319443</v>
      </c>
      <c r="I12" s="20">
        <v>1</v>
      </c>
      <c r="J12" s="21">
        <f t="shared" si="1"/>
        <v>252027259951386.84</v>
      </c>
      <c r="K12" s="20">
        <f t="shared" si="4"/>
        <v>1.1220184543019693E+18</v>
      </c>
      <c r="L12" s="20">
        <f t="shared" si="4"/>
        <v>2.6255432849302675E+19</v>
      </c>
      <c r="M12" s="25">
        <f t="shared" si="5"/>
        <v>3.6004620965154482E-5</v>
      </c>
      <c r="N12" s="26">
        <f t="shared" si="6"/>
        <v>9.5990517999812939E-6</v>
      </c>
      <c r="O12">
        <f t="shared" si="7"/>
        <v>0.12223264558520136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3.8608795929227637E-5</v>
      </c>
      <c r="K16" s="20">
        <f>1/J16</f>
        <v>25900.833629545537</v>
      </c>
      <c r="L16" s="37">
        <f>H4</f>
        <v>6.9081979020301265</v>
      </c>
      <c r="M16" s="20"/>
      <c r="N16" s="20"/>
    </row>
    <row r="17" spans="1:14" ht="16" thickBot="1" x14ac:dyDescent="0.4">
      <c r="A17" s="126" t="s">
        <v>30</v>
      </c>
      <c r="B17" s="127">
        <v>20</v>
      </c>
      <c r="C17" s="127" t="s">
        <v>32</v>
      </c>
      <c r="D17" s="127" t="s">
        <v>32</v>
      </c>
      <c r="E17" s="127" t="s">
        <v>28</v>
      </c>
      <c r="F17" s="128">
        <v>14</v>
      </c>
      <c r="G17" s="20"/>
      <c r="H17" s="20"/>
      <c r="I17" s="32" t="s">
        <v>38</v>
      </c>
      <c r="J17" s="33">
        <f t="shared" ref="J17:J18" si="9">IF($A$17="FR",IF($E$17="GR",M5,N5),0.00000000001)</f>
        <v>4.4968022350241334E-5</v>
      </c>
      <c r="K17" s="20">
        <f t="shared" ref="K17:K24" si="10">1/J17</f>
        <v>22238.024883801303</v>
      </c>
      <c r="L17" s="37">
        <f t="shared" ref="L17:L24" si="11">H5</f>
        <v>6.780760390689661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5.2720641423339827E-5</v>
      </c>
      <c r="K18" s="20">
        <f t="shared" si="10"/>
        <v>18967.902760706784</v>
      </c>
      <c r="L18" s="37">
        <f t="shared" si="11"/>
        <v>6.6478199468247547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0"/>
        <v>100000000000</v>
      </c>
      <c r="L19" s="37">
        <f t="shared" si="11"/>
        <v>6.5203824354842892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0"/>
        <v>100000000000</v>
      </c>
      <c r="L20" s="37">
        <f t="shared" si="11"/>
        <v>7.053718755670233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0"/>
        <v>100000000000</v>
      </c>
      <c r="L21" s="37">
        <f t="shared" si="11"/>
        <v>6.8957187564847757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8.241586191472217E-6</v>
      </c>
      <c r="K22" s="20">
        <f>1/J22</f>
        <v>121335.86627228699</v>
      </c>
      <c r="L22" s="37">
        <f t="shared" si="11"/>
        <v>7.0402502996724099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1.2666818260939348E-5</v>
      </c>
      <c r="K23" s="20">
        <f t="shared" si="10"/>
        <v>78946.423592710635</v>
      </c>
      <c r="L23" s="37">
        <f t="shared" si="11"/>
        <v>6.6810241311988214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9.5990517999812939E-6</v>
      </c>
      <c r="K24" s="20">
        <f t="shared" si="10"/>
        <v>104176.95631165869</v>
      </c>
      <c r="L24" s="37">
        <f t="shared" si="11"/>
        <v>6.9128127883319443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3.3500000000000002E-2</v>
      </c>
      <c r="C28" s="1">
        <v>5.3699999999999998E-2</v>
      </c>
      <c r="D28" s="1">
        <v>0.216</v>
      </c>
      <c r="E28" s="1">
        <v>0.312</v>
      </c>
      <c r="F28" s="1">
        <v>0.6</v>
      </c>
      <c r="G28">
        <v>0</v>
      </c>
    </row>
    <row r="29" spans="1:14" x14ac:dyDescent="0.25">
      <c r="A29">
        <v>2</v>
      </c>
      <c r="B29" s="1">
        <v>3.7900000000000003E-2</v>
      </c>
      <c r="C29" s="1">
        <v>6.13E-2</v>
      </c>
      <c r="D29" s="1">
        <v>0.248</v>
      </c>
      <c r="E29" s="1">
        <v>0.35599999999999998</v>
      </c>
      <c r="F29" s="1">
        <v>0.68400000000000005</v>
      </c>
      <c r="G29">
        <v>0</v>
      </c>
    </row>
    <row r="30" spans="1:14" x14ac:dyDescent="0.25">
      <c r="A30">
        <v>3</v>
      </c>
      <c r="B30" s="1">
        <v>4.8099999999999997E-2</v>
      </c>
      <c r="C30" s="1">
        <v>7.85E-2</v>
      </c>
      <c r="D30" s="1">
        <v>0.32</v>
      </c>
      <c r="E30" s="1">
        <v>0.45900000000000002</v>
      </c>
      <c r="F30" s="1">
        <v>0.87</v>
      </c>
      <c r="G30">
        <v>0</v>
      </c>
    </row>
    <row r="31" spans="1:14" x14ac:dyDescent="0.25">
      <c r="A31">
        <v>4</v>
      </c>
      <c r="B31" s="1">
        <v>8.0600000000000005E-2</v>
      </c>
      <c r="C31" s="1">
        <v>0.13100000000000001</v>
      </c>
      <c r="D31" s="1">
        <v>0.51700000000000002</v>
      </c>
      <c r="E31" s="1">
        <v>0.73099999999999998</v>
      </c>
      <c r="F31" s="1">
        <v>1.38</v>
      </c>
      <c r="G31">
        <v>0</v>
      </c>
    </row>
    <row r="32" spans="1:14" x14ac:dyDescent="0.25">
      <c r="A32">
        <v>5</v>
      </c>
      <c r="B32" s="1">
        <v>8.2199999999999995E-2</v>
      </c>
      <c r="C32" s="1">
        <v>0.128</v>
      </c>
      <c r="D32" s="1">
        <v>0.497</v>
      </c>
      <c r="E32" s="1">
        <v>0.73599999999999999</v>
      </c>
      <c r="F32" s="1">
        <v>1.52</v>
      </c>
      <c r="G32">
        <v>0</v>
      </c>
    </row>
    <row r="33" spans="1:7" x14ac:dyDescent="0.25">
      <c r="A33">
        <v>6</v>
      </c>
      <c r="B33" s="1">
        <v>5.8599999999999999E-2</v>
      </c>
      <c r="C33" s="1">
        <v>8.8999999999999996E-2</v>
      </c>
      <c r="D33" s="1">
        <v>0.34300000000000003</v>
      </c>
      <c r="E33" s="1">
        <v>0.52100000000000002</v>
      </c>
      <c r="F33" s="1">
        <v>1.1200000000000001</v>
      </c>
      <c r="G33">
        <v>0</v>
      </c>
    </row>
    <row r="34" spans="1:7" x14ac:dyDescent="0.25">
      <c r="A34">
        <v>7</v>
      </c>
      <c r="B34" s="1">
        <v>4.2200000000000001E-2</v>
      </c>
      <c r="C34" s="1">
        <v>6.4799999999999996E-2</v>
      </c>
      <c r="D34" s="1">
        <v>0.27300000000000002</v>
      </c>
      <c r="E34" s="1">
        <v>0.43</v>
      </c>
      <c r="F34" s="1">
        <v>0.95299999999999996</v>
      </c>
      <c r="G34">
        <v>0</v>
      </c>
    </row>
    <row r="35" spans="1:7" x14ac:dyDescent="0.25">
      <c r="A35">
        <v>8</v>
      </c>
      <c r="B35" s="1">
        <v>2.9600000000000001E-2</v>
      </c>
      <c r="C35" s="1">
        <v>4.5600000000000002E-2</v>
      </c>
      <c r="D35" s="1">
        <v>0.19800000000000001</v>
      </c>
      <c r="E35" s="1">
        <v>0.314</v>
      </c>
      <c r="F35" s="1">
        <v>0.70099999999999996</v>
      </c>
      <c r="G35">
        <v>0</v>
      </c>
    </row>
    <row r="36" spans="1:7" x14ac:dyDescent="0.25">
      <c r="A36">
        <v>9</v>
      </c>
      <c r="B36" s="1">
        <v>1.15E-2</v>
      </c>
      <c r="C36" s="1">
        <v>1.8100000000000002E-2</v>
      </c>
      <c r="D36" s="1">
        <v>8.7599999999999997E-2</v>
      </c>
      <c r="E36" s="1">
        <v>0.14299999999999999</v>
      </c>
      <c r="F36" s="1">
        <v>0.33200000000000002</v>
      </c>
      <c r="G36">
        <v>0</v>
      </c>
    </row>
    <row r="37" spans="1:7" x14ac:dyDescent="0.25">
      <c r="A37">
        <v>10</v>
      </c>
      <c r="B37" s="1">
        <v>4.2100000000000002E-3</v>
      </c>
      <c r="C37" s="1">
        <v>6.6899999999999998E-3</v>
      </c>
      <c r="D37" s="1">
        <v>3.6299999999999999E-2</v>
      </c>
      <c r="E37" s="1">
        <v>6.3600000000000004E-2</v>
      </c>
      <c r="F37" s="1">
        <v>0.159</v>
      </c>
      <c r="G37">
        <v>10000</v>
      </c>
    </row>
    <row r="38" spans="1:7" x14ac:dyDescent="0.25">
      <c r="A38">
        <v>11</v>
      </c>
      <c r="B38" s="1">
        <v>1.8500000000000001E-3</v>
      </c>
      <c r="C38" s="1">
        <v>3.0799999999999998E-3</v>
      </c>
      <c r="D38" s="1">
        <v>1.8700000000000001E-2</v>
      </c>
      <c r="E38" s="1">
        <v>3.4299999999999997E-2</v>
      </c>
      <c r="F38" s="1">
        <v>8.7800000000000003E-2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5.2499999999999998E-2</v>
      </c>
      <c r="C41" s="1">
        <v>8.1299999999999997E-2</v>
      </c>
      <c r="D41" s="1">
        <v>0.248</v>
      </c>
      <c r="E41" s="1">
        <v>0.35</v>
      </c>
      <c r="F41" s="1">
        <v>0.69399999999999995</v>
      </c>
      <c r="G41">
        <v>0</v>
      </c>
    </row>
    <row r="42" spans="1:7" x14ac:dyDescent="0.25">
      <c r="A42">
        <v>2</v>
      </c>
      <c r="B42" s="1">
        <v>5.6899999999999999E-2</v>
      </c>
      <c r="C42" s="1">
        <v>8.8300000000000003E-2</v>
      </c>
      <c r="D42" s="1">
        <v>0.27400000000000002</v>
      </c>
      <c r="E42" s="1">
        <v>0.38400000000000001</v>
      </c>
      <c r="F42" s="1">
        <v>0.754</v>
      </c>
      <c r="G42">
        <v>0</v>
      </c>
    </row>
    <row r="43" spans="1:7" x14ac:dyDescent="0.25">
      <c r="A43">
        <v>3</v>
      </c>
      <c r="B43" s="1">
        <v>6.9599999999999995E-2</v>
      </c>
      <c r="C43" s="1">
        <v>0.11</v>
      </c>
      <c r="D43" s="1">
        <v>0.34599999999999997</v>
      </c>
      <c r="E43" s="1">
        <v>0.48199999999999998</v>
      </c>
      <c r="F43" s="1">
        <v>0.93</v>
      </c>
      <c r="G43">
        <v>0</v>
      </c>
    </row>
    <row r="44" spans="1:7" x14ac:dyDescent="0.25">
      <c r="A44">
        <v>4</v>
      </c>
      <c r="B44" s="1">
        <v>0.109</v>
      </c>
      <c r="C44" s="1">
        <v>0.17599999999999999</v>
      </c>
      <c r="D44" s="1">
        <v>0.56399999999999995</v>
      </c>
      <c r="E44" s="1">
        <v>0.76900000000000002</v>
      </c>
      <c r="F44" s="1">
        <v>1.43</v>
      </c>
      <c r="G44">
        <v>0</v>
      </c>
    </row>
    <row r="45" spans="1:7" x14ac:dyDescent="0.25">
      <c r="A45">
        <v>5</v>
      </c>
      <c r="B45" s="1">
        <v>0.123</v>
      </c>
      <c r="C45" s="1">
        <v>0.19500000000000001</v>
      </c>
      <c r="D45" s="1">
        <v>0.63800000000000001</v>
      </c>
      <c r="E45" s="1">
        <v>0.9</v>
      </c>
      <c r="F45" s="1">
        <v>1.79</v>
      </c>
      <c r="G45">
        <v>0</v>
      </c>
    </row>
    <row r="46" spans="1:7" x14ac:dyDescent="0.25">
      <c r="A46">
        <v>6</v>
      </c>
      <c r="B46" s="1">
        <v>9.3100000000000002E-2</v>
      </c>
      <c r="C46" s="1">
        <v>0.14399999999999999</v>
      </c>
      <c r="D46" s="1">
        <v>0.49099999999999999</v>
      </c>
      <c r="E46" s="1">
        <v>0.73699999999999999</v>
      </c>
      <c r="F46" s="1">
        <v>1.62</v>
      </c>
      <c r="G46">
        <v>0</v>
      </c>
    </row>
    <row r="47" spans="1:7" x14ac:dyDescent="0.25">
      <c r="A47">
        <v>7</v>
      </c>
      <c r="B47" s="1">
        <v>7.1900000000000006E-2</v>
      </c>
      <c r="C47" s="1">
        <v>0.111</v>
      </c>
      <c r="D47" s="1">
        <v>0.39300000000000002</v>
      </c>
      <c r="E47" s="1">
        <v>0.60899999999999999</v>
      </c>
      <c r="F47" s="1">
        <v>1.4</v>
      </c>
      <c r="G47">
        <v>0</v>
      </c>
    </row>
    <row r="48" spans="1:7" x14ac:dyDescent="0.25">
      <c r="A48">
        <v>8</v>
      </c>
      <c r="B48" s="1">
        <v>5.74E-2</v>
      </c>
      <c r="C48" s="1">
        <v>8.8300000000000003E-2</v>
      </c>
      <c r="D48" s="1">
        <v>0.32200000000000001</v>
      </c>
      <c r="E48" s="1">
        <v>0.51300000000000001</v>
      </c>
      <c r="F48" s="1">
        <v>1.2</v>
      </c>
      <c r="G48">
        <v>0</v>
      </c>
    </row>
    <row r="49" spans="1:7" x14ac:dyDescent="0.25">
      <c r="A49">
        <v>9</v>
      </c>
      <c r="B49" s="1">
        <v>2.3800000000000002E-2</v>
      </c>
      <c r="C49" s="1">
        <v>3.6799999999999999E-2</v>
      </c>
      <c r="D49" s="1">
        <v>0.14899999999999999</v>
      </c>
      <c r="E49" s="1">
        <v>0.251</v>
      </c>
      <c r="F49" s="1">
        <v>0.61799999999999999</v>
      </c>
      <c r="G49">
        <v>0</v>
      </c>
    </row>
    <row r="50" spans="1:7" x14ac:dyDescent="0.25">
      <c r="A50">
        <v>10</v>
      </c>
      <c r="B50" s="1">
        <v>7.8799999999999999E-3</v>
      </c>
      <c r="C50" s="1">
        <v>1.24E-2</v>
      </c>
      <c r="D50" s="1">
        <v>5.7599999999999998E-2</v>
      </c>
      <c r="E50" s="1">
        <v>0.10299999999999999</v>
      </c>
      <c r="F50" s="1">
        <v>0.26</v>
      </c>
      <c r="G50">
        <v>0</v>
      </c>
    </row>
    <row r="51" spans="1:7" x14ac:dyDescent="0.25">
      <c r="A51">
        <v>11</v>
      </c>
      <c r="B51" s="1">
        <v>3.5799999999999998E-3</v>
      </c>
      <c r="C51" s="1">
        <v>5.5799999999999999E-3</v>
      </c>
      <c r="D51" s="1">
        <v>3.0300000000000001E-2</v>
      </c>
      <c r="E51" s="1">
        <v>5.7000000000000002E-2</v>
      </c>
      <c r="F51" s="1">
        <v>0.13800000000000001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3.5299999999999998E-2</v>
      </c>
      <c r="C54" s="1">
        <v>6.2799999999999995E-2</v>
      </c>
      <c r="D54" s="1">
        <v>0.307</v>
      </c>
      <c r="E54" s="1">
        <v>0.48699999999999999</v>
      </c>
      <c r="F54" s="1">
        <v>1.2</v>
      </c>
      <c r="G54">
        <v>0</v>
      </c>
    </row>
    <row r="55" spans="1:7" x14ac:dyDescent="0.25">
      <c r="A55">
        <v>2</v>
      </c>
      <c r="B55" s="1">
        <v>4.65E-2</v>
      </c>
      <c r="C55" s="1">
        <v>8.4900000000000003E-2</v>
      </c>
      <c r="D55" s="1">
        <v>0.42199999999999999</v>
      </c>
      <c r="E55" s="1">
        <v>0.66</v>
      </c>
      <c r="F55" s="1">
        <v>1.61</v>
      </c>
      <c r="G55">
        <v>0</v>
      </c>
    </row>
    <row r="56" spans="1:7" x14ac:dyDescent="0.25">
      <c r="A56">
        <v>3</v>
      </c>
      <c r="B56" s="1">
        <v>5.9499999999999997E-2</v>
      </c>
      <c r="C56" s="1">
        <v>0.11</v>
      </c>
      <c r="D56" s="1">
        <v>0.55700000000000005</v>
      </c>
      <c r="E56" s="1">
        <v>0.86299999999999999</v>
      </c>
      <c r="F56" s="1">
        <v>2.1</v>
      </c>
      <c r="G56">
        <v>0</v>
      </c>
    </row>
    <row r="57" spans="1:7" x14ac:dyDescent="0.25">
      <c r="A57">
        <v>4</v>
      </c>
      <c r="B57" s="1">
        <v>7.8100000000000003E-2</v>
      </c>
      <c r="C57" s="1">
        <v>0.14399999999999999</v>
      </c>
      <c r="D57" s="1">
        <v>0.71</v>
      </c>
      <c r="E57" s="1">
        <v>1.07</v>
      </c>
      <c r="F57" s="1">
        <v>2.5099999999999998</v>
      </c>
      <c r="G57">
        <v>0</v>
      </c>
    </row>
    <row r="58" spans="1:7" x14ac:dyDescent="0.25">
      <c r="A58">
        <v>5</v>
      </c>
      <c r="B58" s="1">
        <v>6.6100000000000006E-2</v>
      </c>
      <c r="C58" s="1">
        <v>0.11600000000000001</v>
      </c>
      <c r="D58" s="1">
        <v>0.55900000000000005</v>
      </c>
      <c r="E58" s="1">
        <v>0.876</v>
      </c>
      <c r="F58" s="1">
        <v>2.1800000000000002</v>
      </c>
      <c r="G58">
        <v>0</v>
      </c>
    </row>
    <row r="59" spans="1:7" x14ac:dyDescent="0.25">
      <c r="A59">
        <v>6</v>
      </c>
      <c r="B59" s="1">
        <v>4.5600000000000002E-2</v>
      </c>
      <c r="C59" s="1">
        <v>7.9000000000000001E-2</v>
      </c>
      <c r="D59" s="1">
        <v>0.39500000000000002</v>
      </c>
      <c r="E59" s="1">
        <v>0.64900000000000002</v>
      </c>
      <c r="F59" s="1">
        <v>1.68</v>
      </c>
      <c r="G59">
        <v>0</v>
      </c>
    </row>
    <row r="60" spans="1:7" x14ac:dyDescent="0.25">
      <c r="A60">
        <v>7</v>
      </c>
      <c r="B60" s="1">
        <v>3.2000000000000001E-2</v>
      </c>
      <c r="C60" s="1">
        <v>5.5E-2</v>
      </c>
      <c r="D60" s="1">
        <v>0.28399999999999997</v>
      </c>
      <c r="E60" s="1">
        <v>0.48199999999999998</v>
      </c>
      <c r="F60" s="1">
        <v>1.28</v>
      </c>
      <c r="G60">
        <v>0</v>
      </c>
    </row>
    <row r="61" spans="1:7" x14ac:dyDescent="0.25">
      <c r="A61">
        <v>8</v>
      </c>
      <c r="B61" s="1">
        <v>2.4799999999999999E-2</v>
      </c>
      <c r="C61" s="1">
        <v>4.24E-2</v>
      </c>
      <c r="D61" s="1">
        <v>0.223</v>
      </c>
      <c r="E61" s="1">
        <v>0.38400000000000001</v>
      </c>
      <c r="F61" s="1">
        <v>1.03</v>
      </c>
      <c r="G61">
        <v>0</v>
      </c>
    </row>
    <row r="62" spans="1:7" x14ac:dyDescent="0.25">
      <c r="A62">
        <v>9</v>
      </c>
      <c r="B62" s="1">
        <v>1.0999999999999999E-2</v>
      </c>
      <c r="C62" s="1">
        <v>1.8800000000000001E-2</v>
      </c>
      <c r="D62" s="1">
        <v>0.11600000000000001</v>
      </c>
      <c r="E62" s="1">
        <v>0.221</v>
      </c>
      <c r="F62" s="1">
        <v>0.61899999999999999</v>
      </c>
      <c r="G62">
        <v>0</v>
      </c>
    </row>
    <row r="63" spans="1:7" x14ac:dyDescent="0.25">
      <c r="A63">
        <v>10</v>
      </c>
      <c r="B63" s="1">
        <v>4.4400000000000004E-3</v>
      </c>
      <c r="C63" s="1">
        <v>7.5599999999999999E-3</v>
      </c>
      <c r="D63" s="1">
        <v>5.67E-2</v>
      </c>
      <c r="E63" s="1">
        <v>0.11899999999999999</v>
      </c>
      <c r="F63" s="1">
        <v>0.32600000000000001</v>
      </c>
      <c r="G63">
        <v>10000</v>
      </c>
    </row>
    <row r="64" spans="1:7" x14ac:dyDescent="0.25">
      <c r="A64">
        <v>11</v>
      </c>
      <c r="B64" s="1">
        <v>2.2899999999999999E-3</v>
      </c>
      <c r="C64" s="1">
        <v>3.8300000000000001E-3</v>
      </c>
      <c r="D64" s="1">
        <v>3.0700000000000002E-2</v>
      </c>
      <c r="E64" s="1">
        <v>6.4899999999999999E-2</v>
      </c>
      <c r="F64" s="1">
        <v>0.17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4.3700000000000003E-2</v>
      </c>
      <c r="C67" s="1">
        <v>7.0499999999999993E-2</v>
      </c>
      <c r="D67" s="1">
        <v>0.26400000000000001</v>
      </c>
      <c r="E67" s="1">
        <v>0.38700000000000001</v>
      </c>
      <c r="F67" s="1">
        <v>0.82699999999999996</v>
      </c>
      <c r="G67">
        <v>0</v>
      </c>
    </row>
    <row r="68" spans="1:7" x14ac:dyDescent="0.25">
      <c r="A68">
        <v>2</v>
      </c>
      <c r="B68" s="1">
        <v>5.1499999999999997E-2</v>
      </c>
      <c r="C68" s="1">
        <v>8.4099999999999994E-2</v>
      </c>
      <c r="D68" s="1">
        <v>0.313</v>
      </c>
      <c r="E68" s="1">
        <v>0.45500000000000002</v>
      </c>
      <c r="F68" s="1">
        <v>0.97</v>
      </c>
      <c r="G68">
        <v>0</v>
      </c>
    </row>
    <row r="69" spans="1:7" x14ac:dyDescent="0.25">
      <c r="A69">
        <v>3</v>
      </c>
      <c r="B69" s="1">
        <v>6.08E-2</v>
      </c>
      <c r="C69" s="1">
        <v>9.9099999999999994E-2</v>
      </c>
      <c r="D69" s="1">
        <v>0.37</v>
      </c>
      <c r="E69" s="1">
        <v>0.53400000000000003</v>
      </c>
      <c r="F69" s="1">
        <v>1.1299999999999999</v>
      </c>
      <c r="G69">
        <v>0</v>
      </c>
    </row>
    <row r="70" spans="1:7" x14ac:dyDescent="0.25">
      <c r="A70">
        <v>4</v>
      </c>
      <c r="B70" s="1">
        <v>0.11</v>
      </c>
      <c r="C70" s="1">
        <v>0.183</v>
      </c>
      <c r="D70" s="1">
        <v>0.69</v>
      </c>
      <c r="E70" s="1">
        <v>0.98299999999999998</v>
      </c>
      <c r="F70" s="1">
        <v>2.0499999999999998</v>
      </c>
      <c r="G70">
        <v>0</v>
      </c>
    </row>
    <row r="71" spans="1:7" x14ac:dyDescent="0.25">
      <c r="A71">
        <v>5</v>
      </c>
      <c r="B71" s="1">
        <v>8.9800000000000005E-2</v>
      </c>
      <c r="C71" s="1">
        <v>0.14699999999999999</v>
      </c>
      <c r="D71" s="1">
        <v>0.55900000000000005</v>
      </c>
      <c r="E71" s="1">
        <v>0.81100000000000005</v>
      </c>
      <c r="F71" s="1">
        <v>1.74</v>
      </c>
      <c r="G71">
        <v>0</v>
      </c>
    </row>
    <row r="72" spans="1:7" x14ac:dyDescent="0.25">
      <c r="A72">
        <v>6</v>
      </c>
      <c r="B72" s="1">
        <v>6.2399999999999997E-2</v>
      </c>
      <c r="C72" s="1">
        <v>0.1</v>
      </c>
      <c r="D72" s="1">
        <v>0.39100000000000001</v>
      </c>
      <c r="E72" s="1">
        <v>0.58699999999999997</v>
      </c>
      <c r="F72" s="1">
        <v>1.32</v>
      </c>
      <c r="G72">
        <v>0</v>
      </c>
    </row>
    <row r="73" spans="1:7" x14ac:dyDescent="0.25">
      <c r="A73">
        <v>7</v>
      </c>
      <c r="B73" s="1">
        <v>4.82E-2</v>
      </c>
      <c r="C73" s="1">
        <v>7.7499999999999999E-2</v>
      </c>
      <c r="D73" s="1">
        <v>0.312</v>
      </c>
      <c r="E73" s="1">
        <v>0.48499999999999999</v>
      </c>
      <c r="F73" s="1">
        <v>1.1200000000000001</v>
      </c>
      <c r="G73">
        <v>0</v>
      </c>
    </row>
    <row r="74" spans="1:7" x14ac:dyDescent="0.25">
      <c r="A74">
        <v>8</v>
      </c>
      <c r="B74" s="1">
        <v>3.6999999999999998E-2</v>
      </c>
      <c r="C74" s="1">
        <v>5.9299999999999999E-2</v>
      </c>
      <c r="D74" s="1">
        <v>0.247</v>
      </c>
      <c r="E74" s="1">
        <v>0.39500000000000002</v>
      </c>
      <c r="F74" s="1">
        <v>0.95199999999999996</v>
      </c>
      <c r="G74">
        <v>0</v>
      </c>
    </row>
    <row r="75" spans="1:7" x14ac:dyDescent="0.25">
      <c r="A75">
        <v>9</v>
      </c>
      <c r="B75" s="1">
        <v>1.54E-2</v>
      </c>
      <c r="C75" s="1">
        <v>2.47E-2</v>
      </c>
      <c r="D75" s="1">
        <v>0.122</v>
      </c>
      <c r="E75" s="1">
        <v>0.22</v>
      </c>
      <c r="F75" s="1">
        <v>0.57799999999999996</v>
      </c>
      <c r="G75">
        <v>0</v>
      </c>
    </row>
    <row r="76" spans="1:7" x14ac:dyDescent="0.25">
      <c r="A76">
        <v>10</v>
      </c>
      <c r="B76" s="1">
        <v>5.3600000000000002E-3</v>
      </c>
      <c r="C76" s="1">
        <v>8.7100000000000007E-3</v>
      </c>
      <c r="D76" s="1">
        <v>5.1700000000000003E-2</v>
      </c>
      <c r="E76" s="1">
        <v>0.10199999999999999</v>
      </c>
      <c r="F76" s="1">
        <v>0.28399999999999997</v>
      </c>
      <c r="G76">
        <v>0</v>
      </c>
    </row>
    <row r="77" spans="1:7" x14ac:dyDescent="0.25">
      <c r="A77">
        <v>11</v>
      </c>
      <c r="B77" s="1">
        <v>2.8600000000000001E-3</v>
      </c>
      <c r="C77" s="1">
        <v>4.5500000000000002E-3</v>
      </c>
      <c r="D77" s="1">
        <v>2.81E-2</v>
      </c>
      <c r="E77" s="1">
        <v>5.7099999999999998E-2</v>
      </c>
      <c r="F77" s="1">
        <v>0.157</v>
      </c>
      <c r="G77">
        <v>11000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20</v>
      </c>
      <c r="E4" s="19">
        <f t="shared" ref="E4:E9" si="0">IF($C$17="max",80,60)</f>
        <v>60</v>
      </c>
      <c r="F4" s="20">
        <f>D4/SIN(E4*PI()/180)</f>
        <v>23.094010767585033</v>
      </c>
      <c r="G4" s="20">
        <v>6</v>
      </c>
      <c r="H4" s="22">
        <f>3.93+1.02*LOG(C4*F4)</f>
        <v>6.9081979020301265</v>
      </c>
      <c r="I4" s="20">
        <v>1</v>
      </c>
      <c r="J4" s="21">
        <f t="shared" ref="J4:J12" si="1">$C$2*C4*F4*1000000*B4*0.001</f>
        <v>2494153162899183.5</v>
      </c>
      <c r="K4" s="20">
        <f>POWER(10,1.5*G4+9.05)</f>
        <v>1.1220184543019693E+18</v>
      </c>
      <c r="L4" s="20">
        <f>POWER(10,1.5*H4+9.05)</f>
        <v>2.584025844754262E+19</v>
      </c>
      <c r="M4" s="25">
        <f>J4*(1.5-I4)/I4*(1-O4)/O4/(L4-K4)</f>
        <v>3.5793680472328535E-4</v>
      </c>
      <c r="N4" s="26">
        <f>J4/L4</f>
        <v>9.6521989823069082E-5</v>
      </c>
      <c r="O4">
        <f>POWER(10,-I4*(H4-G4))</f>
        <v>0.12353843574782518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20</v>
      </c>
      <c r="E5" s="19">
        <f t="shared" si="0"/>
        <v>60</v>
      </c>
      <c r="F5" s="20">
        <f t="shared" ref="F5:F12" si="2">D5/SIN(E5*PI()/180)</f>
        <v>23.094010767585033</v>
      </c>
      <c r="G5" s="20">
        <v>6</v>
      </c>
      <c r="H5" s="22">
        <f t="shared" ref="H5:H12" si="3">3.93+1.02*LOG(C5*F5)</f>
        <v>6.780760390689661</v>
      </c>
      <c r="I5" s="20">
        <v>1</v>
      </c>
      <c r="J5" s="21">
        <f t="shared" si="1"/>
        <v>1870614872174387.7</v>
      </c>
      <c r="K5" s="20">
        <f t="shared" ref="K5:L12" si="4">POWER(10,1.5*G5+9.05)</f>
        <v>1.1220184543019693E+18</v>
      </c>
      <c r="L5" s="20">
        <f t="shared" si="4"/>
        <v>1.6639512030169131E+19</v>
      </c>
      <c r="M5" s="25">
        <f t="shared" ref="M5:M12" si="5">J5*(1.5-I5)/I5*(1-O5)/O5/(L5-K5)</f>
        <v>3.0355116910838365E-4</v>
      </c>
      <c r="N5" s="26">
        <f t="shared" ref="N5:N12" si="6">J5/L5</f>
        <v>1.1242005587560335E-4</v>
      </c>
      <c r="O5">
        <f t="shared" ref="O5:O12" si="7">POWER(10,-I5*(H5-G5))</f>
        <v>0.16566837382927743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20</v>
      </c>
      <c r="E6" s="19">
        <f t="shared" si="0"/>
        <v>60</v>
      </c>
      <c r="F6" s="20">
        <f t="shared" si="2"/>
        <v>23.094010767585033</v>
      </c>
      <c r="G6" s="20">
        <v>6</v>
      </c>
      <c r="H6" s="22">
        <f t="shared" si="3"/>
        <v>6.6478199468247547</v>
      </c>
      <c r="I6" s="20">
        <v>1</v>
      </c>
      <c r="J6" s="21">
        <f t="shared" si="1"/>
        <v>1385640646055102.2</v>
      </c>
      <c r="K6" s="20">
        <f t="shared" si="4"/>
        <v>1.1220184543019693E+18</v>
      </c>
      <c r="L6" s="20">
        <f t="shared" si="4"/>
        <v>1.0513078814262442E+19</v>
      </c>
      <c r="M6" s="25">
        <f t="shared" si="5"/>
        <v>2.5411385913093554E-4</v>
      </c>
      <c r="N6" s="26">
        <f t="shared" si="6"/>
        <v>1.3180160355834959E-4</v>
      </c>
      <c r="O6">
        <f t="shared" si="7"/>
        <v>0.2249987229654633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20</v>
      </c>
      <c r="E7" s="19">
        <f t="shared" si="0"/>
        <v>60</v>
      </c>
      <c r="F7" s="20">
        <f t="shared" si="2"/>
        <v>23.094010767585033</v>
      </c>
      <c r="G7" s="20">
        <v>6</v>
      </c>
      <c r="H7" s="22">
        <f t="shared" si="3"/>
        <v>6.5203824354842892</v>
      </c>
      <c r="I7" s="20">
        <v>1</v>
      </c>
      <c r="J7" s="21">
        <f t="shared" si="1"/>
        <v>1558845726811989.7</v>
      </c>
      <c r="K7" s="20">
        <f t="shared" si="4"/>
        <v>1.1220184543019693E+18</v>
      </c>
      <c r="L7" s="20">
        <f t="shared" si="4"/>
        <v>6.769765935552041E+18</v>
      </c>
      <c r="M7" s="25">
        <f t="shared" si="5"/>
        <v>3.193773336844758E-4</v>
      </c>
      <c r="N7" s="26">
        <f t="shared" si="6"/>
        <v>2.3026582331681067E-4</v>
      </c>
      <c r="O7">
        <f t="shared" si="7"/>
        <v>0.30172935509270127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20</v>
      </c>
      <c r="E8" s="19">
        <f t="shared" si="0"/>
        <v>60</v>
      </c>
      <c r="F8" s="20">
        <f t="shared" si="2"/>
        <v>23.094010767585033</v>
      </c>
      <c r="G8" s="20">
        <v>6</v>
      </c>
      <c r="H8" s="22">
        <f t="shared" si="3"/>
        <v>7.053718755670233</v>
      </c>
      <c r="I8" s="20">
        <v>1</v>
      </c>
      <c r="J8" s="21">
        <f t="shared" si="1"/>
        <v>5196152422706633</v>
      </c>
      <c r="K8" s="20">
        <f t="shared" si="4"/>
        <v>1.1220184543019693E+18</v>
      </c>
      <c r="L8" s="20">
        <f t="shared" si="4"/>
        <v>4.2714776027385119E+19</v>
      </c>
      <c r="M8" s="25">
        <f t="shared" si="5"/>
        <v>6.4442714313905382E-4</v>
      </c>
      <c r="N8" s="26">
        <f t="shared" si="6"/>
        <v>1.2164765699287052E-4</v>
      </c>
      <c r="O8">
        <f t="shared" si="7"/>
        <v>8.836519584585191E-2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20</v>
      </c>
      <c r="E9" s="19">
        <f t="shared" si="0"/>
        <v>60</v>
      </c>
      <c r="F9" s="20">
        <f t="shared" si="2"/>
        <v>23.094010767585033</v>
      </c>
      <c r="G9" s="20">
        <v>6</v>
      </c>
      <c r="H9" s="22">
        <f t="shared" si="3"/>
        <v>6.8957187564847757</v>
      </c>
      <c r="I9" s="20">
        <v>1</v>
      </c>
      <c r="J9" s="21">
        <f t="shared" si="1"/>
        <v>3637306695894643</v>
      </c>
      <c r="K9" s="20">
        <f t="shared" si="4"/>
        <v>1.1220184543019693E+18</v>
      </c>
      <c r="L9" s="20">
        <f t="shared" si="4"/>
        <v>2.4750167061344182E+19</v>
      </c>
      <c r="M9" s="25">
        <f t="shared" si="5"/>
        <v>5.2842544454409263E-4</v>
      </c>
      <c r="N9" s="26">
        <f t="shared" si="6"/>
        <v>1.4696089472363751E-4</v>
      </c>
      <c r="O9">
        <f t="shared" si="7"/>
        <v>0.12713971791185369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20</v>
      </c>
      <c r="E10" s="19">
        <f>IF($C$17="max",60,40)</f>
        <v>40</v>
      </c>
      <c r="F10" s="20">
        <f t="shared" si="2"/>
        <v>31.114476537208251</v>
      </c>
      <c r="G10" s="20">
        <v>6</v>
      </c>
      <c r="H10" s="22">
        <f t="shared" si="3"/>
        <v>7.0402502996724099</v>
      </c>
      <c r="I10" s="20">
        <v>1</v>
      </c>
      <c r="J10" s="21">
        <f t="shared" si="1"/>
        <v>1680181733009245.7</v>
      </c>
      <c r="K10" s="20">
        <f t="shared" si="4"/>
        <v>1.1220184543019693E+18</v>
      </c>
      <c r="L10" s="20">
        <f t="shared" si="4"/>
        <v>4.0773261213909852E+19</v>
      </c>
      <c r="M10" s="25">
        <f t="shared" si="5"/>
        <v>2.1125775969176415E-4</v>
      </c>
      <c r="N10" s="26">
        <f t="shared" si="6"/>
        <v>4.1207930957361087E-5</v>
      </c>
      <c r="O10">
        <f t="shared" si="7"/>
        <v>9.1148536584750903E-2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20</v>
      </c>
      <c r="E11" s="19">
        <f>IF($C$17="max",60,40)</f>
        <v>40</v>
      </c>
      <c r="F11" s="20">
        <f t="shared" si="2"/>
        <v>31.114476537208251</v>
      </c>
      <c r="G11" s="20">
        <v>6</v>
      </c>
      <c r="H11" s="22">
        <f t="shared" si="3"/>
        <v>6.6810241311988214</v>
      </c>
      <c r="I11" s="20">
        <v>1</v>
      </c>
      <c r="J11" s="21">
        <f t="shared" si="1"/>
        <v>746747436892998.12</v>
      </c>
      <c r="K11" s="20">
        <f t="shared" si="4"/>
        <v>1.1220184543019693E+18</v>
      </c>
      <c r="L11" s="20">
        <f t="shared" si="4"/>
        <v>1.1790607893945117E+19</v>
      </c>
      <c r="M11" s="25">
        <f t="shared" si="5"/>
        <v>1.3290645727395789E-4</v>
      </c>
      <c r="N11" s="26">
        <f t="shared" si="6"/>
        <v>6.3334091304696741E-5</v>
      </c>
      <c r="O11">
        <f t="shared" si="7"/>
        <v>0.20843750633745192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20</v>
      </c>
      <c r="E12" s="19">
        <f>IF($C$17="max",60,40)</f>
        <v>40</v>
      </c>
      <c r="F12" s="20">
        <f t="shared" si="2"/>
        <v>31.114476537208251</v>
      </c>
      <c r="G12" s="20">
        <v>6</v>
      </c>
      <c r="H12" s="22">
        <f t="shared" si="3"/>
        <v>6.9128127883319443</v>
      </c>
      <c r="I12" s="20">
        <v>1</v>
      </c>
      <c r="J12" s="21">
        <f t="shared" si="1"/>
        <v>1260136299756934.2</v>
      </c>
      <c r="K12" s="20">
        <f t="shared" si="4"/>
        <v>1.1220184543019693E+18</v>
      </c>
      <c r="L12" s="20">
        <f t="shared" si="4"/>
        <v>2.6255432849302675E+19</v>
      </c>
      <c r="M12" s="25">
        <f t="shared" si="5"/>
        <v>1.8002310482577241E-4</v>
      </c>
      <c r="N12" s="26">
        <f t="shared" si="6"/>
        <v>4.7995258999906473E-5</v>
      </c>
      <c r="O12">
        <f t="shared" si="7"/>
        <v>0.12223264558520136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3.5793680472328535E-4</v>
      </c>
      <c r="K16" s="20">
        <f>1/J16</f>
        <v>2793.7892577799662</v>
      </c>
      <c r="L16" s="37">
        <f>H4</f>
        <v>6.9081979020301265</v>
      </c>
      <c r="M16" s="20"/>
      <c r="N16" s="20"/>
    </row>
    <row r="17" spans="1:14" ht="16" thickBot="1" x14ac:dyDescent="0.4">
      <c r="A17" s="126" t="s">
        <v>30</v>
      </c>
      <c r="B17" s="127">
        <v>20</v>
      </c>
      <c r="C17" s="127" t="s">
        <v>32</v>
      </c>
      <c r="D17" s="127" t="s">
        <v>31</v>
      </c>
      <c r="E17" s="127" t="s">
        <v>29</v>
      </c>
      <c r="F17" s="128">
        <v>15</v>
      </c>
      <c r="G17" s="20"/>
      <c r="H17" s="20"/>
      <c r="I17" s="32" t="s">
        <v>38</v>
      </c>
      <c r="J17" s="33">
        <f>IF($A$17="FR",IF($E$17="GR",M5,N5),0.00000000001)</f>
        <v>3.0355116910838365E-4</v>
      </c>
      <c r="K17" s="20">
        <f t="shared" ref="K17:K24" si="9">1/J17</f>
        <v>3294.3375014409767</v>
      </c>
      <c r="L17" s="37">
        <f t="shared" ref="L17:L24" si="10">H5</f>
        <v>6.780760390689661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>IF($A$17="FR",IF($E$17="GR",M6,N6),0.00000000001)</f>
        <v>2.5411385913093554E-4</v>
      </c>
      <c r="K18" s="20">
        <f t="shared" si="9"/>
        <v>3935.2438447079612</v>
      </c>
      <c r="L18" s="37">
        <f t="shared" si="10"/>
        <v>6.6478199468247547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9"/>
        <v>100000000000</v>
      </c>
      <c r="L19" s="37">
        <f t="shared" si="10"/>
        <v>6.5203824354842892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1">IF($A$17="FFN",IF($E$17="GR",M8,N8),0.00000000001)</f>
        <v>9.9999999999999994E-12</v>
      </c>
      <c r="K20" s="20">
        <f t="shared" si="9"/>
        <v>100000000000</v>
      </c>
      <c r="L20" s="37">
        <f t="shared" si="10"/>
        <v>7.053718755670233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1"/>
        <v>9.9999999999999994E-12</v>
      </c>
      <c r="K21" s="20">
        <f t="shared" si="9"/>
        <v>100000000000</v>
      </c>
      <c r="L21" s="37">
        <f t="shared" si="10"/>
        <v>6.8957187564847757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2.1125775969176415E-4</v>
      </c>
      <c r="K22" s="20">
        <f t="shared" si="9"/>
        <v>4733.5539364757587</v>
      </c>
      <c r="L22" s="37">
        <f t="shared" si="10"/>
        <v>7.0402502996724099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2">IF($E$17="GR",M11,N11)</f>
        <v>1.3290645727395789E-4</v>
      </c>
      <c r="K23" s="20">
        <f t="shared" si="9"/>
        <v>7524.0889006522566</v>
      </c>
      <c r="L23" s="37">
        <f t="shared" si="10"/>
        <v>6.6810241311988214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2"/>
        <v>1.8002310482577241E-4</v>
      </c>
      <c r="K24" s="20">
        <f t="shared" si="9"/>
        <v>5554.8425351723981</v>
      </c>
      <c r="L24" s="37">
        <f t="shared" si="10"/>
        <v>6.9128127883319443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4.9099999999999998E-2</v>
      </c>
      <c r="C28" s="1">
        <v>9.2399999999999996E-2</v>
      </c>
      <c r="D28" s="1">
        <v>0.36499999999999999</v>
      </c>
      <c r="E28" s="1">
        <v>0.48199999999999998</v>
      </c>
      <c r="F28" s="1">
        <v>0.78400000000000003</v>
      </c>
      <c r="G28">
        <v>0</v>
      </c>
    </row>
    <row r="29" spans="1:14" x14ac:dyDescent="0.25">
      <c r="A29">
        <v>2</v>
      </c>
      <c r="B29" s="1">
        <v>5.57E-2</v>
      </c>
      <c r="C29" s="1">
        <v>0.105</v>
      </c>
      <c r="D29" s="1">
        <v>0.41499999999999998</v>
      </c>
      <c r="E29" s="1">
        <v>0.54600000000000004</v>
      </c>
      <c r="F29" s="1">
        <v>0.90200000000000002</v>
      </c>
      <c r="G29">
        <v>0</v>
      </c>
    </row>
    <row r="30" spans="1:14" x14ac:dyDescent="0.25">
      <c r="A30">
        <v>3</v>
      </c>
      <c r="B30" s="1">
        <v>7.0199999999999999E-2</v>
      </c>
      <c r="C30" s="1">
        <v>0.13200000000000001</v>
      </c>
      <c r="D30" s="1">
        <v>0.53500000000000003</v>
      </c>
      <c r="E30" s="1">
        <v>0.71</v>
      </c>
      <c r="F30" s="1">
        <v>1.17</v>
      </c>
      <c r="G30">
        <v>0</v>
      </c>
    </row>
    <row r="31" spans="1:14" x14ac:dyDescent="0.25">
      <c r="A31">
        <v>4</v>
      </c>
      <c r="B31" s="1">
        <v>0.11600000000000001</v>
      </c>
      <c r="C31" s="1">
        <v>0.215</v>
      </c>
      <c r="D31" s="1">
        <v>0.85</v>
      </c>
      <c r="E31" s="1">
        <v>1.1200000000000001</v>
      </c>
      <c r="F31" s="1">
        <v>1.87</v>
      </c>
      <c r="G31">
        <v>0</v>
      </c>
    </row>
    <row r="32" spans="1:14" x14ac:dyDescent="0.25">
      <c r="A32">
        <v>5</v>
      </c>
      <c r="B32" s="1">
        <v>0.11799999999999999</v>
      </c>
      <c r="C32" s="1">
        <v>0.218</v>
      </c>
      <c r="D32" s="1">
        <v>0.88800000000000001</v>
      </c>
      <c r="E32" s="1">
        <v>1.17</v>
      </c>
      <c r="F32" s="1">
        <v>1.99</v>
      </c>
      <c r="G32">
        <v>0</v>
      </c>
    </row>
    <row r="33" spans="1:7" x14ac:dyDescent="0.25">
      <c r="A33">
        <v>6</v>
      </c>
      <c r="B33" s="1">
        <v>8.2699999999999996E-2</v>
      </c>
      <c r="C33" s="1">
        <v>0.153</v>
      </c>
      <c r="D33" s="1">
        <v>0.63200000000000001</v>
      </c>
      <c r="E33" s="1">
        <v>0.84099999999999997</v>
      </c>
      <c r="F33" s="1">
        <v>1.43</v>
      </c>
      <c r="G33">
        <v>0</v>
      </c>
    </row>
    <row r="34" spans="1:7" x14ac:dyDescent="0.25">
      <c r="A34">
        <v>7</v>
      </c>
      <c r="B34" s="1">
        <v>6.0699999999999997E-2</v>
      </c>
      <c r="C34" s="1">
        <v>0.11600000000000001</v>
      </c>
      <c r="D34" s="1">
        <v>0.51400000000000001</v>
      </c>
      <c r="E34" s="1">
        <v>0.69299999999999995</v>
      </c>
      <c r="F34" s="1">
        <v>1.18</v>
      </c>
      <c r="G34">
        <v>0</v>
      </c>
    </row>
    <row r="35" spans="1:7" x14ac:dyDescent="0.25">
      <c r="A35">
        <v>8</v>
      </c>
      <c r="B35" s="1">
        <v>4.2799999999999998E-2</v>
      </c>
      <c r="C35" s="1">
        <v>8.3299999999999999E-2</v>
      </c>
      <c r="D35" s="1">
        <v>0.376</v>
      </c>
      <c r="E35" s="1">
        <v>0.50700000000000001</v>
      </c>
      <c r="F35" s="1">
        <v>0.873</v>
      </c>
      <c r="G35">
        <v>0</v>
      </c>
    </row>
    <row r="36" spans="1:7" x14ac:dyDescent="0.25">
      <c r="A36">
        <v>9</v>
      </c>
      <c r="B36" s="1">
        <v>1.72E-2</v>
      </c>
      <c r="C36" s="1">
        <v>3.5299999999999998E-2</v>
      </c>
      <c r="D36" s="1">
        <v>0.17499999999999999</v>
      </c>
      <c r="E36" s="1">
        <v>0.23899999999999999</v>
      </c>
      <c r="F36" s="1">
        <v>0.41699999999999998</v>
      </c>
      <c r="G36">
        <v>0</v>
      </c>
    </row>
    <row r="37" spans="1:7" x14ac:dyDescent="0.25">
      <c r="A37">
        <v>10</v>
      </c>
      <c r="B37" s="1">
        <v>6.45E-3</v>
      </c>
      <c r="C37" s="1">
        <v>1.4E-2</v>
      </c>
      <c r="D37" s="1">
        <v>7.7299999999999994E-2</v>
      </c>
      <c r="E37" s="1">
        <v>0.107</v>
      </c>
      <c r="F37" s="1">
        <v>0.19700000000000001</v>
      </c>
      <c r="G37">
        <v>0</v>
      </c>
    </row>
    <row r="38" spans="1:7" x14ac:dyDescent="0.25">
      <c r="A38">
        <v>11</v>
      </c>
      <c r="B38" s="1">
        <v>3.15E-3</v>
      </c>
      <c r="C38" s="1">
        <v>7.1700000000000002E-3</v>
      </c>
      <c r="D38" s="1">
        <v>4.1099999999999998E-2</v>
      </c>
      <c r="E38" s="1">
        <v>5.7000000000000002E-2</v>
      </c>
      <c r="F38" s="1">
        <v>0.104</v>
      </c>
      <c r="G38">
        <v>10000</v>
      </c>
    </row>
    <row r="40" spans="1:7" x14ac:dyDescent="0.25">
      <c r="A40" t="s">
        <v>47</v>
      </c>
    </row>
    <row r="41" spans="1:7" x14ac:dyDescent="0.25">
      <c r="A41">
        <v>1</v>
      </c>
      <c r="B41" s="1">
        <v>7.3899999999999993E-2</v>
      </c>
      <c r="C41" s="1">
        <v>0.128</v>
      </c>
      <c r="D41" s="1">
        <v>0.42599999999999999</v>
      </c>
      <c r="E41" s="1">
        <v>0.54300000000000004</v>
      </c>
      <c r="F41" s="1">
        <v>0.84699999999999998</v>
      </c>
      <c r="G41">
        <v>0</v>
      </c>
    </row>
    <row r="42" spans="1:7" x14ac:dyDescent="0.25">
      <c r="A42">
        <v>2</v>
      </c>
      <c r="B42" s="1">
        <v>8.0199999999999994E-2</v>
      </c>
      <c r="C42" s="1">
        <v>0.14000000000000001</v>
      </c>
      <c r="D42" s="1">
        <v>0.47099999999999997</v>
      </c>
      <c r="E42" s="1">
        <v>0.59799999999999998</v>
      </c>
      <c r="F42" s="1">
        <v>0.94299999999999995</v>
      </c>
      <c r="G42">
        <v>0</v>
      </c>
    </row>
    <row r="43" spans="1:7" x14ac:dyDescent="0.25">
      <c r="A43">
        <v>3</v>
      </c>
      <c r="B43" s="1">
        <v>9.8699999999999996E-2</v>
      </c>
      <c r="C43" s="1">
        <v>0.17499999999999999</v>
      </c>
      <c r="D43" s="1">
        <v>0.58499999999999996</v>
      </c>
      <c r="E43" s="1">
        <v>0.749</v>
      </c>
      <c r="F43" s="1">
        <v>1.17</v>
      </c>
      <c r="G43">
        <v>0</v>
      </c>
    </row>
    <row r="44" spans="1:7" x14ac:dyDescent="0.25">
      <c r="A44">
        <v>4</v>
      </c>
      <c r="B44" s="1">
        <v>0.157</v>
      </c>
      <c r="C44" s="1">
        <v>0.27900000000000003</v>
      </c>
      <c r="D44" s="1">
        <v>0.92900000000000005</v>
      </c>
      <c r="E44" s="1">
        <v>1.18</v>
      </c>
      <c r="F44" s="1">
        <v>1.86</v>
      </c>
      <c r="G44">
        <v>0</v>
      </c>
    </row>
    <row r="45" spans="1:7" x14ac:dyDescent="0.25">
      <c r="A45">
        <v>5</v>
      </c>
      <c r="B45" s="1">
        <v>0.17699999999999999</v>
      </c>
      <c r="C45" s="1">
        <v>0.317</v>
      </c>
      <c r="D45" s="1">
        <v>1.1000000000000001</v>
      </c>
      <c r="E45" s="1">
        <v>1.43</v>
      </c>
      <c r="F45" s="1">
        <v>2.29</v>
      </c>
      <c r="G45">
        <v>0</v>
      </c>
    </row>
    <row r="46" spans="1:7" x14ac:dyDescent="0.25">
      <c r="A46">
        <v>6</v>
      </c>
      <c r="B46" s="1">
        <v>0.13300000000000001</v>
      </c>
      <c r="C46" s="1">
        <v>0.24299999999999999</v>
      </c>
      <c r="D46" s="1">
        <v>0.93300000000000005</v>
      </c>
      <c r="E46" s="1">
        <v>1.23</v>
      </c>
      <c r="F46" s="1">
        <v>2.0699999999999998</v>
      </c>
      <c r="G46">
        <v>0</v>
      </c>
    </row>
    <row r="47" spans="1:7" x14ac:dyDescent="0.25">
      <c r="A47">
        <v>7</v>
      </c>
      <c r="B47" s="1">
        <v>0.104</v>
      </c>
      <c r="C47" s="1">
        <v>0.192</v>
      </c>
      <c r="D47" s="1">
        <v>0.77300000000000002</v>
      </c>
      <c r="E47" s="1">
        <v>1.03</v>
      </c>
      <c r="F47" s="1">
        <v>1.74</v>
      </c>
      <c r="G47">
        <v>0</v>
      </c>
    </row>
    <row r="48" spans="1:7" x14ac:dyDescent="0.25">
      <c r="A48">
        <v>8</v>
      </c>
      <c r="B48" s="1">
        <v>8.3099999999999993E-2</v>
      </c>
      <c r="C48" s="1">
        <v>0.155</v>
      </c>
      <c r="D48" s="1">
        <v>0.64600000000000002</v>
      </c>
      <c r="E48" s="1">
        <v>0.86199999999999999</v>
      </c>
      <c r="F48" s="1">
        <v>1.48</v>
      </c>
      <c r="G48">
        <v>0</v>
      </c>
    </row>
    <row r="49" spans="1:7" x14ac:dyDescent="0.25">
      <c r="A49">
        <v>9</v>
      </c>
      <c r="B49" s="1">
        <v>3.5000000000000003E-2</v>
      </c>
      <c r="C49" s="1">
        <v>6.7400000000000002E-2</v>
      </c>
      <c r="D49" s="1">
        <v>0.30099999999999999</v>
      </c>
      <c r="E49" s="1">
        <v>0.40799999999999997</v>
      </c>
      <c r="F49" s="1">
        <v>0.72299999999999998</v>
      </c>
      <c r="G49">
        <v>0</v>
      </c>
    </row>
    <row r="50" spans="1:7" x14ac:dyDescent="0.25">
      <c r="A50">
        <v>10</v>
      </c>
      <c r="B50" s="1">
        <v>1.2E-2</v>
      </c>
      <c r="C50" s="1">
        <v>2.46E-2</v>
      </c>
      <c r="D50" s="1">
        <v>0.11899999999999999</v>
      </c>
      <c r="E50" s="1">
        <v>0.16300000000000001</v>
      </c>
      <c r="F50" s="1">
        <v>0.29099999999999998</v>
      </c>
      <c r="G50">
        <v>0</v>
      </c>
    </row>
    <row r="51" spans="1:7" x14ac:dyDescent="0.25">
      <c r="A51">
        <v>11</v>
      </c>
      <c r="B51" s="1">
        <v>5.5500000000000002E-3</v>
      </c>
      <c r="C51" s="1">
        <v>1.24E-2</v>
      </c>
      <c r="D51" s="1">
        <v>6.4000000000000001E-2</v>
      </c>
      <c r="E51" s="1">
        <v>8.7400000000000005E-2</v>
      </c>
      <c r="F51" s="1">
        <v>0.155</v>
      </c>
      <c r="G51">
        <v>0</v>
      </c>
    </row>
    <row r="53" spans="1:7" x14ac:dyDescent="0.25">
      <c r="A53" t="s">
        <v>48</v>
      </c>
    </row>
    <row r="54" spans="1:7" x14ac:dyDescent="0.25">
      <c r="A54">
        <v>1</v>
      </c>
      <c r="B54" s="1">
        <v>5.5800000000000002E-2</v>
      </c>
      <c r="C54" s="1">
        <v>0.12</v>
      </c>
      <c r="D54" s="1">
        <v>0.59</v>
      </c>
      <c r="E54" s="1">
        <v>0.81499999999999995</v>
      </c>
      <c r="F54" s="1">
        <v>1.49</v>
      </c>
      <c r="G54">
        <v>0</v>
      </c>
    </row>
    <row r="55" spans="1:7" x14ac:dyDescent="0.25">
      <c r="A55">
        <v>2</v>
      </c>
      <c r="B55" s="1">
        <v>7.3999999999999996E-2</v>
      </c>
      <c r="C55" s="1">
        <v>0.16200000000000001</v>
      </c>
      <c r="D55" s="1">
        <v>0.80700000000000005</v>
      </c>
      <c r="E55" s="1">
        <v>1.1200000000000001</v>
      </c>
      <c r="F55" s="1">
        <v>2.08</v>
      </c>
      <c r="G55">
        <v>0</v>
      </c>
    </row>
    <row r="56" spans="1:7" x14ac:dyDescent="0.25">
      <c r="A56">
        <v>3</v>
      </c>
      <c r="B56" s="1">
        <v>9.4700000000000006E-2</v>
      </c>
      <c r="C56" s="1">
        <v>0.20799999999999999</v>
      </c>
      <c r="D56" s="1">
        <v>1.06</v>
      </c>
      <c r="E56" s="1">
        <v>1.48</v>
      </c>
      <c r="F56" s="1">
        <v>2.79</v>
      </c>
      <c r="G56">
        <v>0</v>
      </c>
    </row>
    <row r="57" spans="1:7" x14ac:dyDescent="0.25">
      <c r="A57">
        <v>4</v>
      </c>
      <c r="B57" s="1">
        <v>0.122</v>
      </c>
      <c r="C57" s="1">
        <v>0.26300000000000001</v>
      </c>
      <c r="D57" s="1">
        <v>1.32</v>
      </c>
      <c r="E57" s="1">
        <v>1.84</v>
      </c>
      <c r="F57" s="1">
        <v>3.44</v>
      </c>
      <c r="G57">
        <v>0</v>
      </c>
    </row>
    <row r="58" spans="1:7" x14ac:dyDescent="0.25">
      <c r="A58">
        <v>5</v>
      </c>
      <c r="B58" s="1">
        <v>0.10100000000000001</v>
      </c>
      <c r="C58" s="1">
        <v>0.21299999999999999</v>
      </c>
      <c r="D58" s="1">
        <v>1.07</v>
      </c>
      <c r="E58" s="1">
        <v>1.5</v>
      </c>
      <c r="F58" s="1">
        <v>2.85</v>
      </c>
      <c r="G58">
        <v>0</v>
      </c>
    </row>
    <row r="59" spans="1:7" x14ac:dyDescent="0.25">
      <c r="A59">
        <v>6</v>
      </c>
      <c r="B59" s="1">
        <v>7.1099999999999997E-2</v>
      </c>
      <c r="C59" s="1">
        <v>0.152</v>
      </c>
      <c r="D59" s="1">
        <v>0.78200000000000003</v>
      </c>
      <c r="E59" s="1">
        <v>1.0900000000000001</v>
      </c>
      <c r="F59" s="1">
        <v>2.04</v>
      </c>
      <c r="G59">
        <v>0</v>
      </c>
    </row>
    <row r="60" spans="1:7" x14ac:dyDescent="0.25">
      <c r="A60">
        <v>7</v>
      </c>
      <c r="B60" s="1">
        <v>5.0200000000000002E-2</v>
      </c>
      <c r="C60" s="1">
        <v>0.109</v>
      </c>
      <c r="D60" s="1">
        <v>0.57199999999999995</v>
      </c>
      <c r="E60" s="1">
        <v>0.79900000000000004</v>
      </c>
      <c r="F60" s="1">
        <v>1.5</v>
      </c>
      <c r="G60">
        <v>0</v>
      </c>
    </row>
    <row r="61" spans="1:7" x14ac:dyDescent="0.25">
      <c r="A61">
        <v>8</v>
      </c>
      <c r="B61" s="1">
        <v>3.8899999999999997E-2</v>
      </c>
      <c r="C61" s="1">
        <v>8.4699999999999998E-2</v>
      </c>
      <c r="D61" s="1">
        <v>0.45300000000000001</v>
      </c>
      <c r="E61" s="1">
        <v>0.63400000000000001</v>
      </c>
      <c r="F61" s="1">
        <v>1.19</v>
      </c>
      <c r="G61">
        <v>0</v>
      </c>
    </row>
    <row r="62" spans="1:7" x14ac:dyDescent="0.25">
      <c r="A62">
        <v>9</v>
      </c>
      <c r="B62" s="1">
        <v>1.78E-2</v>
      </c>
      <c r="C62" s="1">
        <v>4.1500000000000002E-2</v>
      </c>
      <c r="D62" s="1">
        <v>0.246</v>
      </c>
      <c r="E62" s="1">
        <v>0.34799999999999998</v>
      </c>
      <c r="F62" s="1">
        <v>0.66600000000000004</v>
      </c>
      <c r="G62">
        <v>0</v>
      </c>
    </row>
    <row r="63" spans="1:7" x14ac:dyDescent="0.25">
      <c r="A63">
        <v>10</v>
      </c>
      <c r="B63" s="1">
        <v>7.4599999999999996E-3</v>
      </c>
      <c r="C63" s="1">
        <v>1.89E-2</v>
      </c>
      <c r="D63" s="1">
        <v>0.11899999999999999</v>
      </c>
      <c r="E63" s="1">
        <v>0.16800000000000001</v>
      </c>
      <c r="F63" s="1">
        <v>0.31900000000000001</v>
      </c>
      <c r="G63">
        <v>0</v>
      </c>
    </row>
    <row r="64" spans="1:7" x14ac:dyDescent="0.25">
      <c r="A64">
        <v>11</v>
      </c>
      <c r="B64" s="1">
        <v>3.8700000000000002E-3</v>
      </c>
      <c r="C64" s="1">
        <v>1.01E-2</v>
      </c>
      <c r="D64" s="1">
        <v>6.08E-2</v>
      </c>
      <c r="E64" s="1">
        <v>8.5000000000000006E-2</v>
      </c>
      <c r="F64" s="1">
        <v>0.158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6.3600000000000004E-2</v>
      </c>
      <c r="C67" s="1">
        <v>0.12</v>
      </c>
      <c r="D67" s="1">
        <v>0.48799999999999999</v>
      </c>
      <c r="E67" s="1">
        <v>0.65300000000000002</v>
      </c>
      <c r="F67" s="1">
        <v>1.1399999999999999</v>
      </c>
      <c r="G67">
        <v>0</v>
      </c>
    </row>
    <row r="68" spans="1:7" x14ac:dyDescent="0.25">
      <c r="A68">
        <v>2</v>
      </c>
      <c r="B68" s="1">
        <v>7.4800000000000005E-2</v>
      </c>
      <c r="C68" s="1">
        <v>0.14099999999999999</v>
      </c>
      <c r="D68" s="1">
        <v>0.56899999999999995</v>
      </c>
      <c r="E68" s="1">
        <v>0.76700000000000002</v>
      </c>
      <c r="F68" s="1">
        <v>1.36</v>
      </c>
      <c r="G68">
        <v>0</v>
      </c>
    </row>
    <row r="69" spans="1:7" x14ac:dyDescent="0.25">
      <c r="A69">
        <v>3</v>
      </c>
      <c r="B69" s="1">
        <v>8.77E-2</v>
      </c>
      <c r="C69" s="1">
        <v>0.16500000000000001</v>
      </c>
      <c r="D69" s="1">
        <v>0.67200000000000004</v>
      </c>
      <c r="E69" s="1">
        <v>0.90500000000000003</v>
      </c>
      <c r="F69" s="1">
        <v>1.61</v>
      </c>
      <c r="G69">
        <v>0</v>
      </c>
    </row>
    <row r="70" spans="1:7" x14ac:dyDescent="0.25">
      <c r="A70">
        <v>4</v>
      </c>
      <c r="B70" s="1">
        <v>0.158</v>
      </c>
      <c r="C70" s="1">
        <v>0.29599999999999999</v>
      </c>
      <c r="D70" s="1">
        <v>1.22</v>
      </c>
      <c r="E70" s="1">
        <v>1.66</v>
      </c>
      <c r="F70" s="1">
        <v>3.05</v>
      </c>
      <c r="G70">
        <v>0</v>
      </c>
    </row>
    <row r="71" spans="1:7" x14ac:dyDescent="0.25">
      <c r="A71">
        <v>5</v>
      </c>
      <c r="B71" s="1">
        <v>0.13</v>
      </c>
      <c r="C71" s="1">
        <v>0.245</v>
      </c>
      <c r="D71" s="1">
        <v>1.02</v>
      </c>
      <c r="E71" s="1">
        <v>1.38</v>
      </c>
      <c r="F71" s="1">
        <v>2.4900000000000002</v>
      </c>
      <c r="G71">
        <v>0</v>
      </c>
    </row>
    <row r="72" spans="1:7" x14ac:dyDescent="0.25">
      <c r="A72">
        <v>6</v>
      </c>
      <c r="B72" s="1">
        <v>9.0399999999999994E-2</v>
      </c>
      <c r="C72" s="1">
        <v>0.17199999999999999</v>
      </c>
      <c r="D72" s="1">
        <v>0.73</v>
      </c>
      <c r="E72" s="1">
        <v>0.99399999999999999</v>
      </c>
      <c r="F72" s="1">
        <v>1.78</v>
      </c>
      <c r="G72">
        <v>0</v>
      </c>
    </row>
    <row r="73" spans="1:7" x14ac:dyDescent="0.25">
      <c r="A73">
        <v>7</v>
      </c>
      <c r="B73" s="1">
        <v>7.0300000000000001E-2</v>
      </c>
      <c r="C73" s="1">
        <v>0.13500000000000001</v>
      </c>
      <c r="D73" s="1">
        <v>0.59699999999999998</v>
      </c>
      <c r="E73" s="1">
        <v>0.81499999999999995</v>
      </c>
      <c r="F73" s="1">
        <v>1.48</v>
      </c>
      <c r="G73">
        <v>0</v>
      </c>
    </row>
    <row r="74" spans="1:7" x14ac:dyDescent="0.25">
      <c r="A74">
        <v>8</v>
      </c>
      <c r="B74" s="1">
        <v>5.4199999999999998E-2</v>
      </c>
      <c r="C74" s="1">
        <v>0.105</v>
      </c>
      <c r="D74" s="1">
        <v>0.48799999999999999</v>
      </c>
      <c r="E74" s="1">
        <v>0.66800000000000004</v>
      </c>
      <c r="F74" s="1">
        <v>1.21</v>
      </c>
      <c r="G74">
        <v>0</v>
      </c>
    </row>
    <row r="75" spans="1:7" x14ac:dyDescent="0.25">
      <c r="A75">
        <v>9</v>
      </c>
      <c r="B75" s="1">
        <v>2.3199999999999998E-2</v>
      </c>
      <c r="C75" s="1">
        <v>4.8000000000000001E-2</v>
      </c>
      <c r="D75" s="1">
        <v>0.25800000000000001</v>
      </c>
      <c r="E75" s="1">
        <v>0.36199999999999999</v>
      </c>
      <c r="F75" s="1">
        <v>0.68700000000000006</v>
      </c>
      <c r="G75">
        <v>0</v>
      </c>
    </row>
    <row r="76" spans="1:7" x14ac:dyDescent="0.25">
      <c r="A76">
        <v>10</v>
      </c>
      <c r="B76" s="1">
        <v>8.3499999999999998E-3</v>
      </c>
      <c r="C76" s="1">
        <v>1.8499999999999999E-2</v>
      </c>
      <c r="D76" s="1">
        <v>0.112</v>
      </c>
      <c r="E76" s="1">
        <v>0.16</v>
      </c>
      <c r="F76" s="1">
        <v>0.313</v>
      </c>
      <c r="G76">
        <v>0</v>
      </c>
    </row>
    <row r="77" spans="1:7" x14ac:dyDescent="0.25">
      <c r="A77">
        <v>11</v>
      </c>
      <c r="B77" s="1">
        <v>4.3699999999999998E-3</v>
      </c>
      <c r="C77" s="1">
        <v>9.8799999999999999E-3</v>
      </c>
      <c r="D77" s="1">
        <v>6.0699999999999997E-2</v>
      </c>
      <c r="E77" s="1">
        <v>8.6400000000000005E-2</v>
      </c>
      <c r="F77" s="1">
        <v>0.16900000000000001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20</v>
      </c>
      <c r="E4" s="19">
        <f t="shared" ref="E4:E9" si="0">IF($C$17="max",80,60)</f>
        <v>60</v>
      </c>
      <c r="F4" s="20">
        <f>D4/SIN(E4*PI()/180)</f>
        <v>23.094010767585033</v>
      </c>
      <c r="G4" s="20">
        <v>6</v>
      </c>
      <c r="H4" s="22">
        <f>3.93+1.02*LOG(C4*F4)</f>
        <v>6.9081979020301265</v>
      </c>
      <c r="I4" s="20">
        <v>1</v>
      </c>
      <c r="J4" s="21">
        <f t="shared" ref="J4:J12" si="1">$C$2*C4*F4*1000000*B4*0.001</f>
        <v>2494153162899183.5</v>
      </c>
      <c r="K4" s="20">
        <f>POWER(10,1.5*G4+9.05)</f>
        <v>1.1220184543019693E+18</v>
      </c>
      <c r="L4" s="20">
        <f>POWER(10,1.5*H4+9.05)</f>
        <v>2.584025844754262E+19</v>
      </c>
      <c r="M4" s="25">
        <f>J4*(1.5-I4)/I4*(1-O4)/O4/(L4-K4)</f>
        <v>3.5793680472328535E-4</v>
      </c>
      <c r="N4" s="26">
        <f>J4/L4</f>
        <v>9.6521989823069082E-5</v>
      </c>
      <c r="O4">
        <f>POWER(10,-I4*(H4-G4))</f>
        <v>0.12353843574782518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20</v>
      </c>
      <c r="E5" s="19">
        <f t="shared" si="0"/>
        <v>60</v>
      </c>
      <c r="F5" s="20">
        <f t="shared" ref="F5:F12" si="2">D5/SIN(E5*PI()/180)</f>
        <v>23.094010767585033</v>
      </c>
      <c r="G5" s="20">
        <v>6</v>
      </c>
      <c r="H5" s="22">
        <f t="shared" ref="H5:H12" si="3">3.93+1.02*LOG(C5*F5)</f>
        <v>6.780760390689661</v>
      </c>
      <c r="I5" s="20">
        <v>1</v>
      </c>
      <c r="J5" s="21">
        <f t="shared" si="1"/>
        <v>1870614872174387.7</v>
      </c>
      <c r="K5" s="20">
        <f t="shared" ref="K5:L12" si="4">POWER(10,1.5*G5+9.05)</f>
        <v>1.1220184543019693E+18</v>
      </c>
      <c r="L5" s="20">
        <f t="shared" si="4"/>
        <v>1.6639512030169131E+19</v>
      </c>
      <c r="M5" s="25">
        <f t="shared" ref="M5:M12" si="5">J5*(1.5-I5)/I5*(1-O5)/O5/(L5-K5)</f>
        <v>3.0355116910838365E-4</v>
      </c>
      <c r="N5" s="26">
        <f t="shared" ref="N5:N12" si="6">J5/L5</f>
        <v>1.1242005587560335E-4</v>
      </c>
      <c r="O5">
        <f t="shared" ref="O5:O12" si="7">POWER(10,-I5*(H5-G5))</f>
        <v>0.16566837382927743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20</v>
      </c>
      <c r="E6" s="19">
        <f t="shared" si="0"/>
        <v>60</v>
      </c>
      <c r="F6" s="20">
        <f t="shared" si="2"/>
        <v>23.094010767585033</v>
      </c>
      <c r="G6" s="20">
        <v>6</v>
      </c>
      <c r="H6" s="22">
        <f t="shared" si="3"/>
        <v>6.6478199468247547</v>
      </c>
      <c r="I6" s="20">
        <v>1</v>
      </c>
      <c r="J6" s="21">
        <f t="shared" si="1"/>
        <v>1385640646055102.2</v>
      </c>
      <c r="K6" s="20">
        <f t="shared" si="4"/>
        <v>1.1220184543019693E+18</v>
      </c>
      <c r="L6" s="20">
        <f t="shared" si="4"/>
        <v>1.0513078814262442E+19</v>
      </c>
      <c r="M6" s="25">
        <f t="shared" si="5"/>
        <v>2.5411385913093554E-4</v>
      </c>
      <c r="N6" s="26">
        <f t="shared" si="6"/>
        <v>1.3180160355834959E-4</v>
      </c>
      <c r="O6">
        <f t="shared" si="7"/>
        <v>0.2249987229654633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20</v>
      </c>
      <c r="E7" s="19">
        <f t="shared" si="0"/>
        <v>60</v>
      </c>
      <c r="F7" s="20">
        <f t="shared" si="2"/>
        <v>23.094010767585033</v>
      </c>
      <c r="G7" s="20">
        <v>6</v>
      </c>
      <c r="H7" s="22">
        <f t="shared" si="3"/>
        <v>6.5203824354842892</v>
      </c>
      <c r="I7" s="20">
        <v>1</v>
      </c>
      <c r="J7" s="21">
        <f t="shared" si="1"/>
        <v>1558845726811989.7</v>
      </c>
      <c r="K7" s="20">
        <f t="shared" si="4"/>
        <v>1.1220184543019693E+18</v>
      </c>
      <c r="L7" s="20">
        <f t="shared" si="4"/>
        <v>6.769765935552041E+18</v>
      </c>
      <c r="M7" s="25">
        <f t="shared" si="5"/>
        <v>3.193773336844758E-4</v>
      </c>
      <c r="N7" s="26">
        <f t="shared" si="6"/>
        <v>2.3026582331681067E-4</v>
      </c>
      <c r="O7">
        <f t="shared" si="7"/>
        <v>0.30172935509270127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20</v>
      </c>
      <c r="E8" s="19">
        <f t="shared" si="0"/>
        <v>60</v>
      </c>
      <c r="F8" s="20">
        <f t="shared" si="2"/>
        <v>23.094010767585033</v>
      </c>
      <c r="G8" s="20">
        <v>6</v>
      </c>
      <c r="H8" s="22">
        <f t="shared" si="3"/>
        <v>7.053718755670233</v>
      </c>
      <c r="I8" s="20">
        <v>1</v>
      </c>
      <c r="J8" s="21">
        <f t="shared" si="1"/>
        <v>5196152422706633</v>
      </c>
      <c r="K8" s="20">
        <f t="shared" si="4"/>
        <v>1.1220184543019693E+18</v>
      </c>
      <c r="L8" s="20">
        <f t="shared" si="4"/>
        <v>4.2714776027385119E+19</v>
      </c>
      <c r="M8" s="25">
        <f t="shared" si="5"/>
        <v>6.4442714313905382E-4</v>
      </c>
      <c r="N8" s="26">
        <f t="shared" si="6"/>
        <v>1.2164765699287052E-4</v>
      </c>
      <c r="O8">
        <f t="shared" si="7"/>
        <v>8.836519584585191E-2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20</v>
      </c>
      <c r="E9" s="19">
        <f t="shared" si="0"/>
        <v>60</v>
      </c>
      <c r="F9" s="20">
        <f t="shared" si="2"/>
        <v>23.094010767585033</v>
      </c>
      <c r="G9" s="20">
        <v>6</v>
      </c>
      <c r="H9" s="22">
        <f t="shared" si="3"/>
        <v>6.8957187564847757</v>
      </c>
      <c r="I9" s="20">
        <v>1</v>
      </c>
      <c r="J9" s="21">
        <f t="shared" si="1"/>
        <v>3637306695894643</v>
      </c>
      <c r="K9" s="20">
        <f t="shared" si="4"/>
        <v>1.1220184543019693E+18</v>
      </c>
      <c r="L9" s="20">
        <f t="shared" si="4"/>
        <v>2.4750167061344182E+19</v>
      </c>
      <c r="M9" s="25">
        <f t="shared" si="5"/>
        <v>5.2842544454409263E-4</v>
      </c>
      <c r="N9" s="26">
        <f t="shared" si="6"/>
        <v>1.4696089472363751E-4</v>
      </c>
      <c r="O9">
        <f t="shared" si="7"/>
        <v>0.12713971791185369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20</v>
      </c>
      <c r="E10" s="19">
        <f>IF($C$17="max",60,40)</f>
        <v>40</v>
      </c>
      <c r="F10" s="20">
        <f t="shared" si="2"/>
        <v>31.114476537208251</v>
      </c>
      <c r="G10" s="20">
        <v>6</v>
      </c>
      <c r="H10" s="22">
        <f t="shared" si="3"/>
        <v>7.0402502996724099</v>
      </c>
      <c r="I10" s="20">
        <v>1</v>
      </c>
      <c r="J10" s="21">
        <f t="shared" si="1"/>
        <v>1680181733009245.7</v>
      </c>
      <c r="K10" s="20">
        <f t="shared" si="4"/>
        <v>1.1220184543019693E+18</v>
      </c>
      <c r="L10" s="20">
        <f t="shared" si="4"/>
        <v>4.0773261213909852E+19</v>
      </c>
      <c r="M10" s="25">
        <f t="shared" si="5"/>
        <v>2.1125775969176415E-4</v>
      </c>
      <c r="N10" s="26">
        <f t="shared" si="6"/>
        <v>4.1207930957361087E-5</v>
      </c>
      <c r="O10">
        <f t="shared" si="7"/>
        <v>9.1148536584750903E-2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20</v>
      </c>
      <c r="E11" s="19">
        <f>IF($C$17="max",60,40)</f>
        <v>40</v>
      </c>
      <c r="F11" s="20">
        <f t="shared" si="2"/>
        <v>31.114476537208251</v>
      </c>
      <c r="G11" s="20">
        <v>6</v>
      </c>
      <c r="H11" s="22">
        <f t="shared" si="3"/>
        <v>6.6810241311988214</v>
      </c>
      <c r="I11" s="20">
        <v>1</v>
      </c>
      <c r="J11" s="21">
        <f t="shared" si="1"/>
        <v>746747436892998.12</v>
      </c>
      <c r="K11" s="20">
        <f t="shared" si="4"/>
        <v>1.1220184543019693E+18</v>
      </c>
      <c r="L11" s="20">
        <f t="shared" si="4"/>
        <v>1.1790607893945117E+19</v>
      </c>
      <c r="M11" s="25">
        <f t="shared" si="5"/>
        <v>1.3290645727395789E-4</v>
      </c>
      <c r="N11" s="26">
        <f t="shared" si="6"/>
        <v>6.3334091304696741E-5</v>
      </c>
      <c r="O11">
        <f t="shared" si="7"/>
        <v>0.20843750633745192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20</v>
      </c>
      <c r="E12" s="19">
        <f>IF($C$17="max",60,40)</f>
        <v>40</v>
      </c>
      <c r="F12" s="20">
        <f t="shared" si="2"/>
        <v>31.114476537208251</v>
      </c>
      <c r="G12" s="20">
        <v>6</v>
      </c>
      <c r="H12" s="22">
        <f t="shared" si="3"/>
        <v>6.9128127883319443</v>
      </c>
      <c r="I12" s="20">
        <v>1</v>
      </c>
      <c r="J12" s="21">
        <f t="shared" si="1"/>
        <v>1260136299756934.2</v>
      </c>
      <c r="K12" s="20">
        <f t="shared" si="4"/>
        <v>1.1220184543019693E+18</v>
      </c>
      <c r="L12" s="20">
        <f t="shared" si="4"/>
        <v>2.6255432849302675E+19</v>
      </c>
      <c r="M12" s="25">
        <f t="shared" si="5"/>
        <v>1.8002310482577241E-4</v>
      </c>
      <c r="N12" s="26">
        <f t="shared" si="6"/>
        <v>4.7995258999906473E-5</v>
      </c>
      <c r="O12">
        <f t="shared" si="7"/>
        <v>0.12223264558520136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9.6521989823069082E-5</v>
      </c>
      <c r="K16" s="20">
        <f>1/J16</f>
        <v>10360.333451818216</v>
      </c>
      <c r="L16" s="37">
        <f>H4</f>
        <v>6.9081979020301265</v>
      </c>
      <c r="M16" s="20"/>
      <c r="N16" s="20"/>
    </row>
    <row r="17" spans="1:14" ht="16" thickBot="1" x14ac:dyDescent="0.4">
      <c r="A17" s="126" t="s">
        <v>30</v>
      </c>
      <c r="B17" s="127">
        <v>20</v>
      </c>
      <c r="C17" s="127" t="s">
        <v>32</v>
      </c>
      <c r="D17" s="127" t="s">
        <v>31</v>
      </c>
      <c r="E17" s="127" t="s">
        <v>28</v>
      </c>
      <c r="F17" s="128">
        <v>16</v>
      </c>
      <c r="G17" s="20"/>
      <c r="H17" s="20"/>
      <c r="I17" s="32" t="s">
        <v>38</v>
      </c>
      <c r="J17" s="33">
        <f t="shared" ref="J17:J18" si="9">IF($A$17="FR",IF($E$17="GR",M5,N5),0.00000000001)</f>
        <v>1.1242005587560335E-4</v>
      </c>
      <c r="K17" s="20">
        <f>1/J17</f>
        <v>8895.2099535205198</v>
      </c>
      <c r="L17" s="37">
        <f t="shared" ref="L17:L24" si="10">H5</f>
        <v>6.780760390689661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1.3180160355834959E-4</v>
      </c>
      <c r="K18" s="20">
        <f t="shared" ref="K18:K24" si="11">1/J18</f>
        <v>7587.1611042827126</v>
      </c>
      <c r="L18" s="37">
        <f t="shared" si="10"/>
        <v>6.6478199468247547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1"/>
        <v>100000000000</v>
      </c>
      <c r="L19" s="37">
        <f t="shared" si="10"/>
        <v>6.5203824354842892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1"/>
        <v>100000000000</v>
      </c>
      <c r="L20" s="37">
        <f t="shared" si="10"/>
        <v>7.053718755670233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1"/>
        <v>100000000000</v>
      </c>
      <c r="L21" s="37">
        <f t="shared" si="10"/>
        <v>6.8957187564847757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4.1207930957361087E-5</v>
      </c>
      <c r="K22" s="20">
        <f t="shared" si="11"/>
        <v>24267.173254457397</v>
      </c>
      <c r="L22" s="37">
        <f t="shared" si="10"/>
        <v>7.0402502996724099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6.3334091304696741E-5</v>
      </c>
      <c r="K23" s="20">
        <f>1/J23</f>
        <v>15789.284718542127</v>
      </c>
      <c r="L23" s="37">
        <f t="shared" si="10"/>
        <v>6.6810241311988214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4.7995258999906473E-5</v>
      </c>
      <c r="K24" s="20">
        <f t="shared" si="11"/>
        <v>20835.391262331737</v>
      </c>
      <c r="L24" s="37">
        <f t="shared" si="10"/>
        <v>6.9128127883319443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3.7199999999999997E-2</v>
      </c>
      <c r="C28" s="1">
        <v>6.5100000000000005E-2</v>
      </c>
      <c r="D28" s="1">
        <v>0.32600000000000001</v>
      </c>
      <c r="E28" s="1">
        <v>0.45100000000000001</v>
      </c>
      <c r="F28" s="1">
        <v>0.78700000000000003</v>
      </c>
      <c r="G28">
        <v>0</v>
      </c>
    </row>
    <row r="29" spans="1:14" x14ac:dyDescent="0.25">
      <c r="A29">
        <v>2</v>
      </c>
      <c r="B29" s="1">
        <v>4.2200000000000001E-2</v>
      </c>
      <c r="C29" s="1">
        <v>7.3999999999999996E-2</v>
      </c>
      <c r="D29" s="1">
        <v>0.36399999999999999</v>
      </c>
      <c r="E29" s="1">
        <v>0.504</v>
      </c>
      <c r="F29" s="1">
        <v>0.88100000000000001</v>
      </c>
      <c r="G29">
        <v>0</v>
      </c>
    </row>
    <row r="30" spans="1:14" x14ac:dyDescent="0.25">
      <c r="A30">
        <v>3</v>
      </c>
      <c r="B30" s="1">
        <v>5.3400000000000003E-2</v>
      </c>
      <c r="C30" s="1">
        <v>9.4200000000000006E-2</v>
      </c>
      <c r="D30" s="1">
        <v>0.45600000000000002</v>
      </c>
      <c r="E30" s="1">
        <v>0.63100000000000001</v>
      </c>
      <c r="F30" s="1">
        <v>1.1100000000000001</v>
      </c>
      <c r="G30">
        <v>0</v>
      </c>
    </row>
    <row r="31" spans="1:14" x14ac:dyDescent="0.25">
      <c r="A31">
        <v>4</v>
      </c>
      <c r="B31" s="1">
        <v>8.9200000000000002E-2</v>
      </c>
      <c r="C31" s="1">
        <v>0.156</v>
      </c>
      <c r="D31" s="1">
        <v>0.71899999999999997</v>
      </c>
      <c r="E31" s="1">
        <v>0.995</v>
      </c>
      <c r="F31" s="1">
        <v>1.75</v>
      </c>
      <c r="G31">
        <v>0</v>
      </c>
    </row>
    <row r="32" spans="1:14" x14ac:dyDescent="0.25">
      <c r="A32">
        <v>5</v>
      </c>
      <c r="B32" s="1">
        <v>9.0399999999999994E-2</v>
      </c>
      <c r="C32" s="1">
        <v>0.153</v>
      </c>
      <c r="D32" s="1">
        <v>0.80100000000000005</v>
      </c>
      <c r="E32" s="1">
        <v>1.1399999999999999</v>
      </c>
      <c r="F32" s="1">
        <v>2.0699999999999998</v>
      </c>
      <c r="G32">
        <v>0</v>
      </c>
    </row>
    <row r="33" spans="1:7" x14ac:dyDescent="0.25">
      <c r="A33">
        <v>6</v>
      </c>
      <c r="B33" s="1">
        <v>6.4199999999999993E-2</v>
      </c>
      <c r="C33" s="1">
        <v>0.106</v>
      </c>
      <c r="D33" s="1">
        <v>0.58499999999999996</v>
      </c>
      <c r="E33" s="1">
        <v>0.84099999999999997</v>
      </c>
      <c r="F33" s="1">
        <v>1.55</v>
      </c>
      <c r="G33">
        <v>0</v>
      </c>
    </row>
    <row r="34" spans="1:7" x14ac:dyDescent="0.25">
      <c r="A34">
        <v>7</v>
      </c>
      <c r="B34" s="1">
        <v>4.6399999999999997E-2</v>
      </c>
      <c r="C34" s="1">
        <v>7.8600000000000003E-2</v>
      </c>
      <c r="D34" s="1">
        <v>0.496</v>
      </c>
      <c r="E34" s="1">
        <v>0.71699999999999997</v>
      </c>
      <c r="F34" s="1">
        <v>1.32</v>
      </c>
      <c r="G34">
        <v>0</v>
      </c>
    </row>
    <row r="35" spans="1:7" x14ac:dyDescent="0.25">
      <c r="A35">
        <v>8</v>
      </c>
      <c r="B35" s="1">
        <v>3.2599999999999997E-2</v>
      </c>
      <c r="C35" s="1">
        <v>5.5599999999999997E-2</v>
      </c>
      <c r="D35" s="1">
        <v>0.36199999999999999</v>
      </c>
      <c r="E35" s="1">
        <v>0.52500000000000002</v>
      </c>
      <c r="F35" s="1">
        <v>0.98099999999999998</v>
      </c>
      <c r="G35">
        <v>0</v>
      </c>
    </row>
    <row r="36" spans="1:7" x14ac:dyDescent="0.25">
      <c r="A36">
        <v>9</v>
      </c>
      <c r="B36" s="1">
        <v>1.2699999999999999E-2</v>
      </c>
      <c r="C36" s="1">
        <v>2.24E-2</v>
      </c>
      <c r="D36" s="1">
        <v>0.16900000000000001</v>
      </c>
      <c r="E36" s="1">
        <v>0.248</v>
      </c>
      <c r="F36" s="1">
        <v>0.47</v>
      </c>
      <c r="G36">
        <v>0</v>
      </c>
    </row>
    <row r="37" spans="1:7" x14ac:dyDescent="0.25">
      <c r="A37">
        <v>10</v>
      </c>
      <c r="B37" s="1">
        <v>4.64E-3</v>
      </c>
      <c r="C37" s="1">
        <v>8.43E-3</v>
      </c>
      <c r="D37" s="1">
        <v>7.7799999999999994E-2</v>
      </c>
      <c r="E37" s="1">
        <v>0.11799999999999999</v>
      </c>
      <c r="F37" s="1">
        <v>0.23200000000000001</v>
      </c>
      <c r="G37">
        <v>10000</v>
      </c>
    </row>
    <row r="38" spans="1:7" x14ac:dyDescent="0.25">
      <c r="A38">
        <v>11</v>
      </c>
      <c r="B38" s="1">
        <v>1.7799999999999999E-3</v>
      </c>
      <c r="C38" s="1">
        <v>3.9100000000000003E-3</v>
      </c>
      <c r="D38" s="1">
        <v>4.3099999999999999E-2</v>
      </c>
      <c r="E38" s="1">
        <v>6.4699999999999994E-2</v>
      </c>
      <c r="F38" s="1">
        <v>0.128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5.7799999999999997E-2</v>
      </c>
      <c r="C41" s="1">
        <v>9.4700000000000006E-2</v>
      </c>
      <c r="D41" s="1">
        <v>0.38400000000000001</v>
      </c>
      <c r="E41" s="1">
        <v>0.53200000000000003</v>
      </c>
      <c r="F41" s="1">
        <v>0.90800000000000003</v>
      </c>
      <c r="G41">
        <v>0</v>
      </c>
    </row>
    <row r="42" spans="1:7" x14ac:dyDescent="0.25">
      <c r="A42">
        <v>2</v>
      </c>
      <c r="B42" s="1">
        <v>6.25E-2</v>
      </c>
      <c r="C42" s="1">
        <v>0.10299999999999999</v>
      </c>
      <c r="D42" s="1">
        <v>0.42</v>
      </c>
      <c r="E42" s="1">
        <v>0.58099999999999996</v>
      </c>
      <c r="F42" s="1">
        <v>1</v>
      </c>
      <c r="G42">
        <v>0</v>
      </c>
    </row>
    <row r="43" spans="1:7" x14ac:dyDescent="0.25">
      <c r="A43">
        <v>3</v>
      </c>
      <c r="B43" s="1">
        <v>7.6799999999999993E-2</v>
      </c>
      <c r="C43" s="1">
        <v>0.129</v>
      </c>
      <c r="D43" s="1">
        <v>0.52</v>
      </c>
      <c r="E43" s="1">
        <v>0.71799999999999997</v>
      </c>
      <c r="F43" s="1">
        <v>1.22</v>
      </c>
      <c r="G43">
        <v>0</v>
      </c>
    </row>
    <row r="44" spans="1:7" x14ac:dyDescent="0.25">
      <c r="A44">
        <v>4</v>
      </c>
      <c r="B44" s="1">
        <v>0.121</v>
      </c>
      <c r="C44" s="1">
        <v>0.20599999999999999</v>
      </c>
      <c r="D44" s="1">
        <v>0.81200000000000006</v>
      </c>
      <c r="E44" s="1">
        <v>1.1000000000000001</v>
      </c>
      <c r="F44" s="1">
        <v>1.89</v>
      </c>
      <c r="G44">
        <v>0</v>
      </c>
    </row>
    <row r="45" spans="1:7" x14ac:dyDescent="0.25">
      <c r="A45">
        <v>5</v>
      </c>
      <c r="B45" s="1">
        <v>0.13600000000000001</v>
      </c>
      <c r="C45" s="1">
        <v>0.23</v>
      </c>
      <c r="D45" s="1">
        <v>0.98699999999999999</v>
      </c>
      <c r="E45" s="1">
        <v>1.38</v>
      </c>
      <c r="F45" s="1">
        <v>2.4</v>
      </c>
      <c r="G45">
        <v>0</v>
      </c>
    </row>
    <row r="46" spans="1:7" x14ac:dyDescent="0.25">
      <c r="A46">
        <v>6</v>
      </c>
      <c r="B46" s="1">
        <v>0.10299999999999999</v>
      </c>
      <c r="C46" s="1">
        <v>0.17199999999999999</v>
      </c>
      <c r="D46" s="1">
        <v>0.84099999999999997</v>
      </c>
      <c r="E46" s="1">
        <v>1.22</v>
      </c>
      <c r="F46" s="1">
        <v>2.25</v>
      </c>
      <c r="G46">
        <v>0</v>
      </c>
    </row>
    <row r="47" spans="1:7" x14ac:dyDescent="0.25">
      <c r="A47">
        <v>7</v>
      </c>
      <c r="B47" s="1">
        <v>7.9500000000000001E-2</v>
      </c>
      <c r="C47" s="1">
        <v>0.13300000000000001</v>
      </c>
      <c r="D47" s="1">
        <v>0.71399999999999997</v>
      </c>
      <c r="E47" s="1">
        <v>1.04</v>
      </c>
      <c r="F47" s="1">
        <v>1.94</v>
      </c>
      <c r="G47">
        <v>0</v>
      </c>
    </row>
    <row r="48" spans="1:7" x14ac:dyDescent="0.25">
      <c r="A48">
        <v>8</v>
      </c>
      <c r="B48" s="1">
        <v>6.3200000000000006E-2</v>
      </c>
      <c r="C48" s="1">
        <v>0.106</v>
      </c>
      <c r="D48" s="1">
        <v>0.60599999999999998</v>
      </c>
      <c r="E48" s="1">
        <v>0.89300000000000002</v>
      </c>
      <c r="F48" s="1">
        <v>1.67</v>
      </c>
      <c r="G48">
        <v>0</v>
      </c>
    </row>
    <row r="49" spans="1:7" x14ac:dyDescent="0.25">
      <c r="A49">
        <v>9</v>
      </c>
      <c r="B49" s="1">
        <v>2.63E-2</v>
      </c>
      <c r="C49" s="1">
        <v>4.48E-2</v>
      </c>
      <c r="D49" s="1">
        <v>0.30399999999999999</v>
      </c>
      <c r="E49" s="1">
        <v>0.45600000000000002</v>
      </c>
      <c r="F49" s="1">
        <v>0.876</v>
      </c>
      <c r="G49">
        <v>0</v>
      </c>
    </row>
    <row r="50" spans="1:7" x14ac:dyDescent="0.25">
      <c r="A50">
        <v>10</v>
      </c>
      <c r="B50" s="1">
        <v>8.7600000000000004E-3</v>
      </c>
      <c r="C50" s="1">
        <v>1.54E-2</v>
      </c>
      <c r="D50" s="1">
        <v>0.128</v>
      </c>
      <c r="E50" s="1">
        <v>0.191</v>
      </c>
      <c r="F50" s="1">
        <v>0.37</v>
      </c>
      <c r="G50">
        <v>0</v>
      </c>
    </row>
    <row r="51" spans="1:7" x14ac:dyDescent="0.25">
      <c r="A51">
        <v>11</v>
      </c>
      <c r="B51" s="1">
        <v>3.8600000000000001E-3</v>
      </c>
      <c r="C51" s="1">
        <v>7.0099999999999997E-3</v>
      </c>
      <c r="D51" s="1">
        <v>7.0300000000000001E-2</v>
      </c>
      <c r="E51" s="1">
        <v>0.10299999999999999</v>
      </c>
      <c r="F51" s="1">
        <v>0.19500000000000001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0.04</v>
      </c>
      <c r="C54" s="1">
        <v>7.8700000000000006E-2</v>
      </c>
      <c r="D54" s="1">
        <v>0.56599999999999995</v>
      </c>
      <c r="E54" s="1">
        <v>0.86599999999999999</v>
      </c>
      <c r="F54" s="1">
        <v>1.8</v>
      </c>
      <c r="G54">
        <v>0</v>
      </c>
    </row>
    <row r="55" spans="1:7" x14ac:dyDescent="0.25">
      <c r="A55">
        <v>2</v>
      </c>
      <c r="B55" s="1">
        <v>5.2900000000000003E-2</v>
      </c>
      <c r="C55" s="1">
        <v>0.106</v>
      </c>
      <c r="D55" s="1">
        <v>0.752</v>
      </c>
      <c r="E55" s="1">
        <v>1.1499999999999999</v>
      </c>
      <c r="F55" s="1">
        <v>2.44</v>
      </c>
      <c r="G55">
        <v>0</v>
      </c>
    </row>
    <row r="56" spans="1:7" x14ac:dyDescent="0.25">
      <c r="A56">
        <v>3</v>
      </c>
      <c r="B56" s="1">
        <v>6.7599999999999993E-2</v>
      </c>
      <c r="C56" s="1">
        <v>0.13800000000000001</v>
      </c>
      <c r="D56" s="1">
        <v>0.97099999999999997</v>
      </c>
      <c r="E56" s="1">
        <v>1.49</v>
      </c>
      <c r="F56" s="1">
        <v>3.2</v>
      </c>
      <c r="G56">
        <v>0</v>
      </c>
    </row>
    <row r="57" spans="1:7" x14ac:dyDescent="0.25">
      <c r="A57">
        <v>4</v>
      </c>
      <c r="B57" s="1">
        <v>8.8700000000000001E-2</v>
      </c>
      <c r="C57" s="1">
        <v>0.17899999999999999</v>
      </c>
      <c r="D57" s="1">
        <v>1.1599999999999999</v>
      </c>
      <c r="E57" s="1">
        <v>1.77</v>
      </c>
      <c r="F57" s="1">
        <v>3.84</v>
      </c>
      <c r="G57">
        <v>0</v>
      </c>
    </row>
    <row r="58" spans="1:7" x14ac:dyDescent="0.25">
      <c r="A58">
        <v>5</v>
      </c>
      <c r="B58" s="1">
        <v>7.46E-2</v>
      </c>
      <c r="C58" s="1">
        <v>0.14399999999999999</v>
      </c>
      <c r="D58" s="1">
        <v>1.01</v>
      </c>
      <c r="E58" s="1">
        <v>1.56</v>
      </c>
      <c r="F58" s="1">
        <v>3.37</v>
      </c>
      <c r="G58">
        <v>0</v>
      </c>
    </row>
    <row r="59" spans="1:7" x14ac:dyDescent="0.25">
      <c r="A59">
        <v>6</v>
      </c>
      <c r="B59" s="1">
        <v>5.1499999999999997E-2</v>
      </c>
      <c r="C59" s="1">
        <v>9.9199999999999997E-2</v>
      </c>
      <c r="D59" s="1">
        <v>0.78500000000000003</v>
      </c>
      <c r="E59" s="1">
        <v>1.21</v>
      </c>
      <c r="F59" s="1">
        <v>2.57</v>
      </c>
      <c r="G59">
        <v>0</v>
      </c>
    </row>
    <row r="60" spans="1:7" x14ac:dyDescent="0.25">
      <c r="A60">
        <v>7</v>
      </c>
      <c r="B60" s="1">
        <v>3.6200000000000003E-2</v>
      </c>
      <c r="C60" s="1">
        <v>6.9400000000000003E-2</v>
      </c>
      <c r="D60" s="1">
        <v>0.59599999999999997</v>
      </c>
      <c r="E60" s="1">
        <v>0.92800000000000005</v>
      </c>
      <c r="F60" s="1">
        <v>1.97</v>
      </c>
      <c r="G60">
        <v>0</v>
      </c>
    </row>
    <row r="61" spans="1:7" x14ac:dyDescent="0.25">
      <c r="A61">
        <v>8</v>
      </c>
      <c r="B61" s="1">
        <v>2.8000000000000001E-2</v>
      </c>
      <c r="C61" s="1">
        <v>5.3499999999999999E-2</v>
      </c>
      <c r="D61" s="1">
        <v>0.48499999999999999</v>
      </c>
      <c r="E61" s="1">
        <v>0.749</v>
      </c>
      <c r="F61" s="1">
        <v>1.58</v>
      </c>
      <c r="G61">
        <v>0</v>
      </c>
    </row>
    <row r="62" spans="1:7" x14ac:dyDescent="0.25">
      <c r="A62">
        <v>9</v>
      </c>
      <c r="B62" s="1">
        <v>1.24E-2</v>
      </c>
      <c r="C62" s="1">
        <v>2.4299999999999999E-2</v>
      </c>
      <c r="D62" s="1">
        <v>0.28799999999999998</v>
      </c>
      <c r="E62" s="1">
        <v>0.45100000000000001</v>
      </c>
      <c r="F62" s="1">
        <v>0.95299999999999996</v>
      </c>
      <c r="G62">
        <v>0</v>
      </c>
    </row>
    <row r="63" spans="1:7" x14ac:dyDescent="0.25">
      <c r="A63">
        <v>10</v>
      </c>
      <c r="B63" s="1">
        <v>5.0000000000000001E-3</v>
      </c>
      <c r="C63" s="1">
        <v>9.8700000000000003E-3</v>
      </c>
      <c r="D63" s="1">
        <v>0.156</v>
      </c>
      <c r="E63" s="1">
        <v>0.24099999999999999</v>
      </c>
      <c r="F63" s="1">
        <v>0.48799999999999999</v>
      </c>
      <c r="G63">
        <v>10000</v>
      </c>
    </row>
    <row r="64" spans="1:7" x14ac:dyDescent="0.25">
      <c r="A64">
        <v>11</v>
      </c>
      <c r="B64" s="1">
        <v>2.2699999999999999E-3</v>
      </c>
      <c r="C64" s="1">
        <v>5.0200000000000002E-3</v>
      </c>
      <c r="D64" s="1">
        <v>8.5400000000000004E-2</v>
      </c>
      <c r="E64" s="1">
        <v>0.127</v>
      </c>
      <c r="F64" s="1">
        <v>0.247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4.8599999999999997E-2</v>
      </c>
      <c r="C67" s="1">
        <v>8.5099999999999995E-2</v>
      </c>
      <c r="D67" s="1">
        <v>0.433</v>
      </c>
      <c r="E67" s="1">
        <v>0.621</v>
      </c>
      <c r="F67" s="1">
        <v>1.18</v>
      </c>
      <c r="G67">
        <v>0</v>
      </c>
    </row>
    <row r="68" spans="1:7" x14ac:dyDescent="0.25">
      <c r="A68">
        <v>2</v>
      </c>
      <c r="B68" s="1">
        <v>5.7500000000000002E-2</v>
      </c>
      <c r="C68" s="1">
        <v>0.10100000000000001</v>
      </c>
      <c r="D68" s="1">
        <v>0.503</v>
      </c>
      <c r="E68" s="1">
        <v>0.72099999999999997</v>
      </c>
      <c r="F68" s="1">
        <v>1.39</v>
      </c>
      <c r="G68">
        <v>0</v>
      </c>
    </row>
    <row r="69" spans="1:7" x14ac:dyDescent="0.25">
      <c r="A69">
        <v>3</v>
      </c>
      <c r="B69" s="1">
        <v>6.7400000000000002E-2</v>
      </c>
      <c r="C69" s="1">
        <v>0.11899999999999999</v>
      </c>
      <c r="D69" s="1">
        <v>0.57999999999999996</v>
      </c>
      <c r="E69" s="1">
        <v>0.83399999999999996</v>
      </c>
      <c r="F69" s="1">
        <v>1.62</v>
      </c>
      <c r="G69">
        <v>0</v>
      </c>
    </row>
    <row r="70" spans="1:7" x14ac:dyDescent="0.25">
      <c r="A70">
        <v>4</v>
      </c>
      <c r="B70" s="1">
        <v>0.122</v>
      </c>
      <c r="C70" s="1">
        <v>0.218</v>
      </c>
      <c r="D70" s="1">
        <v>1.03</v>
      </c>
      <c r="E70" s="1">
        <v>1.48</v>
      </c>
      <c r="F70" s="1">
        <v>2.95</v>
      </c>
      <c r="G70">
        <v>0</v>
      </c>
    </row>
    <row r="71" spans="1:7" x14ac:dyDescent="0.25">
      <c r="A71">
        <v>5</v>
      </c>
      <c r="B71" s="1">
        <v>9.98E-2</v>
      </c>
      <c r="C71" s="1">
        <v>0.17699999999999999</v>
      </c>
      <c r="D71" s="1">
        <v>0.88600000000000001</v>
      </c>
      <c r="E71" s="1">
        <v>1.28</v>
      </c>
      <c r="F71" s="1">
        <v>2.54</v>
      </c>
      <c r="G71">
        <v>0</v>
      </c>
    </row>
    <row r="72" spans="1:7" x14ac:dyDescent="0.25">
      <c r="A72">
        <v>6</v>
      </c>
      <c r="B72" s="1">
        <v>6.93E-2</v>
      </c>
      <c r="C72" s="1">
        <v>0.122</v>
      </c>
      <c r="D72" s="1">
        <v>0.67300000000000004</v>
      </c>
      <c r="E72" s="1">
        <v>0.98499999999999999</v>
      </c>
      <c r="F72" s="1">
        <v>1.93</v>
      </c>
      <c r="G72">
        <v>0</v>
      </c>
    </row>
    <row r="73" spans="1:7" x14ac:dyDescent="0.25">
      <c r="A73">
        <v>7</v>
      </c>
      <c r="B73" s="1">
        <v>5.3600000000000002E-2</v>
      </c>
      <c r="C73" s="1">
        <v>9.4200000000000006E-2</v>
      </c>
      <c r="D73" s="1">
        <v>0.56399999999999995</v>
      </c>
      <c r="E73" s="1">
        <v>0.83199999999999996</v>
      </c>
      <c r="F73" s="1">
        <v>1.65</v>
      </c>
      <c r="G73">
        <v>0</v>
      </c>
    </row>
    <row r="74" spans="1:7" x14ac:dyDescent="0.25">
      <c r="A74">
        <v>8</v>
      </c>
      <c r="B74" s="1">
        <v>4.1200000000000001E-2</v>
      </c>
      <c r="C74" s="1">
        <v>7.2300000000000003E-2</v>
      </c>
      <c r="D74" s="1">
        <v>0.47299999999999998</v>
      </c>
      <c r="E74" s="1">
        <v>0.70399999999999996</v>
      </c>
      <c r="F74" s="1">
        <v>1.4</v>
      </c>
      <c r="G74">
        <v>0</v>
      </c>
    </row>
    <row r="75" spans="1:7" x14ac:dyDescent="0.25">
      <c r="A75">
        <v>9</v>
      </c>
      <c r="B75" s="1">
        <v>1.7100000000000001E-2</v>
      </c>
      <c r="C75" s="1">
        <v>3.0700000000000002E-2</v>
      </c>
      <c r="D75" s="1">
        <v>0.27600000000000002</v>
      </c>
      <c r="E75" s="1">
        <v>0.42099999999999999</v>
      </c>
      <c r="F75" s="1">
        <v>0.86399999999999999</v>
      </c>
      <c r="G75">
        <v>0</v>
      </c>
    </row>
    <row r="76" spans="1:7" x14ac:dyDescent="0.25">
      <c r="A76">
        <v>10</v>
      </c>
      <c r="B76" s="1">
        <v>6.0000000000000001E-3</v>
      </c>
      <c r="C76" s="1">
        <v>1.0999999999999999E-2</v>
      </c>
      <c r="D76" s="1">
        <v>0.13200000000000001</v>
      </c>
      <c r="E76" s="1">
        <v>0.20499999999999999</v>
      </c>
      <c r="F76" s="1">
        <v>0.42899999999999999</v>
      </c>
      <c r="G76">
        <v>0</v>
      </c>
    </row>
    <row r="77" spans="1:7" x14ac:dyDescent="0.25">
      <c r="A77">
        <v>11</v>
      </c>
      <c r="B77" s="1">
        <v>2.98E-3</v>
      </c>
      <c r="C77" s="1">
        <v>5.7800000000000004E-3</v>
      </c>
      <c r="D77" s="1">
        <v>7.3499999999999996E-2</v>
      </c>
      <c r="E77" s="1">
        <v>0.114</v>
      </c>
      <c r="F77" s="1">
        <v>0.23699999999999999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88"/>
  <sheetViews>
    <sheetView zoomScaleNormal="100" workbookViewId="0">
      <selection activeCell="E7" sqref="E7"/>
    </sheetView>
  </sheetViews>
  <sheetFormatPr baseColWidth="10" defaultRowHeight="12.5" x14ac:dyDescent="0.25"/>
  <cols>
    <col min="2" max="2" width="14.36328125" bestFit="1" customWidth="1"/>
    <col min="30" max="32" width="8.7265625" bestFit="1" customWidth="1"/>
    <col min="33" max="34" width="9.1796875" bestFit="1" customWidth="1"/>
    <col min="35" max="41" width="8.7265625" bestFit="1" customWidth="1"/>
    <col min="42" max="42" width="8.1796875" bestFit="1" customWidth="1"/>
    <col min="43" max="43" width="9.36328125" customWidth="1"/>
    <col min="44" max="46" width="8.1796875" bestFit="1" customWidth="1"/>
    <col min="47" max="47" width="9.36328125" bestFit="1" customWidth="1"/>
    <col min="48" max="61" width="8.1796875" bestFit="1" customWidth="1"/>
  </cols>
  <sheetData>
    <row r="1" spans="1:65" ht="20" x14ac:dyDescent="0.4">
      <c r="A1" s="53" t="s">
        <v>85</v>
      </c>
    </row>
    <row r="3" spans="1:65" ht="13" x14ac:dyDescent="0.3">
      <c r="A3" s="2" t="s">
        <v>86</v>
      </c>
      <c r="B3" s="2" t="s">
        <v>87</v>
      </c>
      <c r="AC3" s="80" t="s">
        <v>91</v>
      </c>
    </row>
    <row r="4" spans="1:65" ht="13" thickBot="1" x14ac:dyDescent="0.3">
      <c r="A4">
        <v>0.01</v>
      </c>
      <c r="B4">
        <f>1/A4</f>
        <v>100</v>
      </c>
    </row>
    <row r="5" spans="1:65" ht="26.5" thickBot="1" x14ac:dyDescent="0.35">
      <c r="A5">
        <v>2.9000000000000001E-2</v>
      </c>
      <c r="B5">
        <f t="shared" ref="B5:B14" si="0">1/A5</f>
        <v>34.482758620689651</v>
      </c>
      <c r="AC5" s="2" t="s">
        <v>92</v>
      </c>
      <c r="AD5">
        <v>1</v>
      </c>
      <c r="AE5">
        <v>2</v>
      </c>
      <c r="AF5">
        <v>3</v>
      </c>
      <c r="AG5">
        <v>4</v>
      </c>
      <c r="AH5">
        <v>5</v>
      </c>
      <c r="AI5">
        <v>6</v>
      </c>
      <c r="AJ5">
        <v>7</v>
      </c>
      <c r="AK5">
        <v>8</v>
      </c>
      <c r="AL5">
        <v>9</v>
      </c>
      <c r="AM5">
        <v>10</v>
      </c>
      <c r="AN5">
        <v>11</v>
      </c>
      <c r="AO5">
        <v>12</v>
      </c>
      <c r="AP5">
        <v>13</v>
      </c>
      <c r="AQ5">
        <v>14</v>
      </c>
      <c r="AR5">
        <v>15</v>
      </c>
      <c r="AS5">
        <v>16</v>
      </c>
      <c r="AT5">
        <v>17</v>
      </c>
      <c r="AU5">
        <v>18</v>
      </c>
      <c r="AV5">
        <v>19</v>
      </c>
      <c r="AW5">
        <v>20</v>
      </c>
      <c r="AX5">
        <v>21</v>
      </c>
      <c r="AY5">
        <v>22</v>
      </c>
      <c r="AZ5">
        <v>23</v>
      </c>
      <c r="BA5">
        <v>24</v>
      </c>
      <c r="BB5">
        <v>25</v>
      </c>
      <c r="BC5">
        <v>26</v>
      </c>
      <c r="BD5">
        <v>27</v>
      </c>
      <c r="BE5">
        <v>28</v>
      </c>
      <c r="BF5">
        <v>29</v>
      </c>
      <c r="BG5">
        <v>30</v>
      </c>
      <c r="BH5">
        <v>31</v>
      </c>
      <c r="BI5">
        <v>32</v>
      </c>
      <c r="BM5" s="103" t="s">
        <v>95</v>
      </c>
    </row>
    <row r="6" spans="1:65" ht="13" x14ac:dyDescent="0.3">
      <c r="A6">
        <v>0.05</v>
      </c>
      <c r="B6">
        <f t="shared" si="0"/>
        <v>20</v>
      </c>
      <c r="AC6" s="56" t="s">
        <v>46</v>
      </c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8"/>
      <c r="BJ6" s="105" t="s">
        <v>46</v>
      </c>
      <c r="BK6" t="s">
        <v>75</v>
      </c>
      <c r="BM6" s="92"/>
    </row>
    <row r="7" spans="1:65" ht="13" x14ac:dyDescent="0.3">
      <c r="A7">
        <v>0.1</v>
      </c>
      <c r="B7">
        <f t="shared" si="0"/>
        <v>10</v>
      </c>
      <c r="AC7" s="32" t="s">
        <v>57</v>
      </c>
      <c r="AD7" s="55">
        <v>0.05</v>
      </c>
      <c r="AE7" s="55">
        <v>0.05</v>
      </c>
      <c r="AF7" s="55">
        <v>0.05</v>
      </c>
      <c r="AG7" s="55">
        <v>0.05</v>
      </c>
      <c r="AH7" s="55">
        <v>0.05</v>
      </c>
      <c r="AI7" s="55">
        <v>0.05</v>
      </c>
      <c r="AJ7" s="55">
        <v>0.05</v>
      </c>
      <c r="AK7" s="55">
        <v>0.05</v>
      </c>
      <c r="AL7" s="55">
        <v>0.05</v>
      </c>
      <c r="AM7" s="55">
        <v>0.05</v>
      </c>
      <c r="AN7" s="55">
        <v>0.05</v>
      </c>
      <c r="AO7" s="55">
        <v>0.05</v>
      </c>
      <c r="AP7" s="55">
        <v>0.05</v>
      </c>
      <c r="AQ7" s="55">
        <v>0.05</v>
      </c>
      <c r="AR7" s="55">
        <v>0.05</v>
      </c>
      <c r="AS7" s="55">
        <v>0.05</v>
      </c>
      <c r="AT7" s="55">
        <v>1.2500000000000001E-2</v>
      </c>
      <c r="AU7" s="55">
        <v>1.2500000000000001E-2</v>
      </c>
      <c r="AV7" s="55">
        <v>1.2500000000000001E-2</v>
      </c>
      <c r="AW7" s="55">
        <v>1.2500000000000001E-2</v>
      </c>
      <c r="AX7" s="55">
        <v>1.2500000000000001E-2</v>
      </c>
      <c r="AY7" s="55">
        <v>1.2500000000000001E-2</v>
      </c>
      <c r="AZ7" s="55">
        <v>1.2500000000000001E-2</v>
      </c>
      <c r="BA7" s="55">
        <v>1.2500000000000001E-2</v>
      </c>
      <c r="BB7" s="55">
        <v>1.2500000000000001E-2</v>
      </c>
      <c r="BC7" s="55">
        <v>1.2500000000000001E-2</v>
      </c>
      <c r="BD7" s="55">
        <v>1.2500000000000001E-2</v>
      </c>
      <c r="BE7" s="55">
        <v>1.2500000000000001E-2</v>
      </c>
      <c r="BF7" s="55">
        <v>1.2500000000000001E-2</v>
      </c>
      <c r="BG7" s="55">
        <v>1.2500000000000001E-2</v>
      </c>
      <c r="BH7" s="55">
        <v>1.2500000000000001E-2</v>
      </c>
      <c r="BI7" s="60">
        <v>1.2500000000000001E-2</v>
      </c>
      <c r="BJ7" s="94">
        <f>SUM(AD7:BI7)</f>
        <v>0.99999999999999944</v>
      </c>
      <c r="BM7" s="92"/>
    </row>
    <row r="8" spans="1:65" ht="13" x14ac:dyDescent="0.3">
      <c r="A8">
        <v>0.2</v>
      </c>
      <c r="B8">
        <f t="shared" si="0"/>
        <v>5</v>
      </c>
      <c r="AB8" s="2" t="s">
        <v>93</v>
      </c>
      <c r="AC8" s="59">
        <v>100</v>
      </c>
      <c r="AD8" s="86">
        <f>'1'!$D28*AD$7</f>
        <v>9.9000000000000008E-3</v>
      </c>
      <c r="AE8" s="86">
        <f>'2'!$D28*AE$7</f>
        <v>9.8000000000000014E-3</v>
      </c>
      <c r="AF8" s="86">
        <f>'3'!$D28*AF$7</f>
        <v>1.2450000000000001E-2</v>
      </c>
      <c r="AG8" s="86">
        <f>'4'!$D28*AG$7</f>
        <v>1.2650000000000002E-2</v>
      </c>
      <c r="AH8" s="86">
        <f>'5'!$D28*AH$7</f>
        <v>1.1450000000000002E-2</v>
      </c>
      <c r="AI8" s="86">
        <f>'6'!$D28*AI$7</f>
        <v>1.0800000000000001E-2</v>
      </c>
      <c r="AJ8" s="86">
        <f>'7'!$D28*AJ$7</f>
        <v>1.585E-2</v>
      </c>
      <c r="AK8" s="86">
        <f>'8'!$D28*AK$7</f>
        <v>1.5700000000000002E-2</v>
      </c>
      <c r="AL8" s="86">
        <f>'9'!$D28*AL$7</f>
        <v>1.0500000000000001E-2</v>
      </c>
      <c r="AM8" s="86">
        <f>'10'!$D28*AM$7</f>
        <v>9.8500000000000011E-3</v>
      </c>
      <c r="AN8" s="86">
        <f>'11'!$D28*AN$7</f>
        <v>1.3450000000000002E-2</v>
      </c>
      <c r="AO8" s="86">
        <f>'12'!$D28*AO$7</f>
        <v>1.2950000000000001E-2</v>
      </c>
      <c r="AP8" s="86">
        <f>'13'!$D28*AP$7</f>
        <v>1.2700000000000001E-2</v>
      </c>
      <c r="AQ8" s="86">
        <f>'14'!$D28*AQ$7</f>
        <v>1.0800000000000001E-2</v>
      </c>
      <c r="AR8" s="86">
        <f>'15'!$D28*AR$7</f>
        <v>1.8249999999999999E-2</v>
      </c>
      <c r="AS8" s="86">
        <f>'16'!$D28*AS$7</f>
        <v>1.6300000000000002E-2</v>
      </c>
      <c r="AT8" s="86">
        <f>'17'!$D28*AT$7</f>
        <v>2.3124999999999999E-3</v>
      </c>
      <c r="AU8" s="86">
        <f>'18'!$D28*AU$7</f>
        <v>2.2625000000000002E-3</v>
      </c>
      <c r="AV8" s="86">
        <f>'19'!$D28*AV$7</f>
        <v>2.8625000000000005E-3</v>
      </c>
      <c r="AW8" s="86">
        <f>'20'!$D28*AW$7</f>
        <v>2.8500000000000001E-3</v>
      </c>
      <c r="AX8" s="86">
        <f>'21'!$D28*AX$7</f>
        <v>2.4875000000000001E-3</v>
      </c>
      <c r="AY8" s="86">
        <f>'22'!$D28*AY$7</f>
        <v>2.3750000000000004E-3</v>
      </c>
      <c r="AZ8" s="86">
        <f>'23'!$D28*AZ$7</f>
        <v>3.2750000000000001E-3</v>
      </c>
      <c r="BA8" s="86">
        <f>'24'!$D28*BA$7</f>
        <v>3.2250000000000004E-3</v>
      </c>
      <c r="BB8" s="86">
        <f>'25'!$D28*BB$7</f>
        <v>2.4000000000000002E-3</v>
      </c>
      <c r="BC8" s="86">
        <f>'26'!$D28*BC$7</f>
        <v>2.2750000000000001E-3</v>
      </c>
      <c r="BD8" s="86">
        <f>'27'!$D28*BD$7</f>
        <v>3.0500000000000002E-3</v>
      </c>
      <c r="BE8" s="86">
        <f>'28'!$D28*BE$7</f>
        <v>2.9000000000000002E-3</v>
      </c>
      <c r="BF8" s="86">
        <f>'29'!$D28*BF$7</f>
        <v>2.6875000000000002E-3</v>
      </c>
      <c r="BG8" s="86">
        <f>'30'!$D28*BG$7</f>
        <v>2.4250000000000001E-3</v>
      </c>
      <c r="BH8" s="86">
        <f>'31'!$D28*BH$7</f>
        <v>3.725E-3</v>
      </c>
      <c r="BI8" s="87">
        <f>'32'!$D28*BI$7</f>
        <v>3.4875000000000006E-3</v>
      </c>
      <c r="BJ8" s="94">
        <f>SUM(AD8:BI8)</f>
        <v>0.24800000000000003</v>
      </c>
      <c r="BK8" s="38">
        <f>BJ8/BJ21-1</f>
        <v>-0.19069957169080154</v>
      </c>
      <c r="BM8" s="92">
        <f>(BJ8+BJ21+BJ34+BJ47)/4</f>
        <v>0.33353125</v>
      </c>
    </row>
    <row r="9" spans="1:65" ht="13" x14ac:dyDescent="0.3">
      <c r="A9">
        <v>0.3</v>
      </c>
      <c r="B9">
        <f t="shared" si="0"/>
        <v>3.3333333333333335</v>
      </c>
      <c r="AC9" s="59">
        <v>34.482758620689651</v>
      </c>
      <c r="AD9" s="86">
        <f>'1'!$D29*AD$7</f>
        <v>1.1500000000000002E-2</v>
      </c>
      <c r="AE9" s="86">
        <f>'2'!$D29*AE$7</f>
        <v>1.1250000000000001E-2</v>
      </c>
      <c r="AF9" s="86">
        <f>'3'!$D29*AF$7</f>
        <v>1.4199999999999999E-2</v>
      </c>
      <c r="AG9" s="86">
        <f>'4'!$D29*AG$7</f>
        <v>1.4199999999999999E-2</v>
      </c>
      <c r="AH9" s="86">
        <f>'5'!$D29*AH$7</f>
        <v>1.3150000000000002E-2</v>
      </c>
      <c r="AI9" s="86">
        <f>'6'!$D29*AI$7</f>
        <v>1.235E-2</v>
      </c>
      <c r="AJ9" s="86">
        <f>'7'!$D29*AJ$7</f>
        <v>1.8149999999999999E-2</v>
      </c>
      <c r="AK9" s="86">
        <f>'8'!$D29*AK$7</f>
        <v>1.7649999999999999E-2</v>
      </c>
      <c r="AL9" s="86">
        <f>'9'!$D29*AL$7</f>
        <v>1.2200000000000001E-2</v>
      </c>
      <c r="AM9" s="86">
        <f>'10'!$D29*AM$7</f>
        <v>1.1350000000000001E-2</v>
      </c>
      <c r="AN9" s="86">
        <f>'11'!$D29*AN$7</f>
        <v>1.5350000000000001E-2</v>
      </c>
      <c r="AO9" s="86">
        <f>'12'!$D29*AO$7</f>
        <v>1.4499999999999999E-2</v>
      </c>
      <c r="AP9" s="86">
        <f>'13'!$D29*AP$7</f>
        <v>1.455E-2</v>
      </c>
      <c r="AQ9" s="86">
        <f>'14'!$D29*AQ$7</f>
        <v>1.2400000000000001E-2</v>
      </c>
      <c r="AR9" s="86">
        <f>'15'!$D29*AR$7</f>
        <v>2.0750000000000001E-2</v>
      </c>
      <c r="AS9" s="86">
        <f>'16'!$D29*AS$7</f>
        <v>1.8200000000000001E-2</v>
      </c>
      <c r="AT9" s="86">
        <f>'17'!$D29*AT$7</f>
        <v>2.6750000000000003E-3</v>
      </c>
      <c r="AU9" s="86">
        <f>'18'!$D29*AU$7</f>
        <v>2.5999999999999999E-3</v>
      </c>
      <c r="AV9" s="86">
        <f>'19'!$D29*AV$7</f>
        <v>3.2625000000000002E-3</v>
      </c>
      <c r="AW9" s="86">
        <f>'20'!$D29*AW$7</f>
        <v>3.2125000000000001E-3</v>
      </c>
      <c r="AX9" s="86">
        <f>'21'!$D29*AX$7</f>
        <v>2.8750000000000004E-3</v>
      </c>
      <c r="AY9" s="86">
        <f>'22'!$D29*AY$7</f>
        <v>2.725E-3</v>
      </c>
      <c r="AZ9" s="86">
        <f>'23'!$D29*AZ$7</f>
        <v>3.725E-3</v>
      </c>
      <c r="BA9" s="86">
        <f>'24'!$D29*BA$7</f>
        <v>3.6124999999999998E-3</v>
      </c>
      <c r="BB9" s="86">
        <f>'25'!$D29*BB$7</f>
        <v>2.7750000000000001E-3</v>
      </c>
      <c r="BC9" s="86">
        <f>'26'!$D29*BC$7</f>
        <v>2.6125000000000002E-3</v>
      </c>
      <c r="BD9" s="86">
        <f>'27'!$D29*BD$7</f>
        <v>3.4500000000000004E-3</v>
      </c>
      <c r="BE9" s="86">
        <f>'28'!$D29*BE$7</f>
        <v>3.2625000000000002E-3</v>
      </c>
      <c r="BF9" s="86">
        <f>'29'!$D29*BF$7</f>
        <v>3.1000000000000003E-3</v>
      </c>
      <c r="BG9" s="86">
        <f>'30'!$D29*BG$7</f>
        <v>2.8000000000000004E-3</v>
      </c>
      <c r="BH9" s="86">
        <f>'31'!$D29*BH$7</f>
        <v>4.2500000000000003E-3</v>
      </c>
      <c r="BI9" s="87">
        <f>'32'!$D29*BI$7</f>
        <v>3.9250000000000005E-3</v>
      </c>
      <c r="BJ9" s="94">
        <f t="shared" ref="BJ9:BJ18" si="1">SUM(AD9:BI9)</f>
        <v>0.28261250000000004</v>
      </c>
      <c r="BK9" s="38">
        <f t="shared" ref="BK9:BK18" si="2">BJ9/BJ22-1</f>
        <v>-0.16231937754723968</v>
      </c>
      <c r="BM9" s="92">
        <f t="shared" ref="BM9:BM18" si="3">(BJ9+BJ22+BJ35+BJ48)/4</f>
        <v>0.40429062500000007</v>
      </c>
    </row>
    <row r="10" spans="1:65" ht="13" x14ac:dyDescent="0.3">
      <c r="A10">
        <v>0.4</v>
      </c>
      <c r="B10">
        <f t="shared" si="0"/>
        <v>2.5</v>
      </c>
      <c r="AC10" s="59">
        <v>20</v>
      </c>
      <c r="AD10" s="86">
        <f>'1'!$D30*AD$7</f>
        <v>1.495E-2</v>
      </c>
      <c r="AE10" s="86">
        <f>'2'!$D30*AE$7</f>
        <v>1.4499999999999999E-2</v>
      </c>
      <c r="AF10" s="86">
        <f>'3'!$D30*AF$7</f>
        <v>1.83E-2</v>
      </c>
      <c r="AG10" s="86">
        <f>'4'!$D30*AG$7</f>
        <v>1.7950000000000001E-2</v>
      </c>
      <c r="AH10" s="86">
        <f>'5'!$D30*AH$7</f>
        <v>1.72E-2</v>
      </c>
      <c r="AI10" s="86">
        <f>'6'!$D30*AI$7</f>
        <v>1.5950000000000002E-2</v>
      </c>
      <c r="AJ10" s="86">
        <f>'7'!$D30*AJ$7</f>
        <v>2.3400000000000004E-2</v>
      </c>
      <c r="AK10" s="86">
        <f>'8'!$D30*AK$7</f>
        <v>2.205E-2</v>
      </c>
      <c r="AL10" s="86">
        <f>'9'!$D30*AL$7</f>
        <v>1.575E-2</v>
      </c>
      <c r="AM10" s="86">
        <f>'10'!$D30*AM$7</f>
        <v>1.46E-2</v>
      </c>
      <c r="AN10" s="86">
        <f>'11'!$D30*AN$7</f>
        <v>1.9650000000000001E-2</v>
      </c>
      <c r="AO10" s="86">
        <f>'12'!$D30*AO$7</f>
        <v>1.8249999999999999E-2</v>
      </c>
      <c r="AP10" s="86">
        <f>'13'!$D30*AP$7</f>
        <v>1.8850000000000002E-2</v>
      </c>
      <c r="AQ10" s="86">
        <f>'14'!$D30*AQ$7</f>
        <v>1.6E-2</v>
      </c>
      <c r="AR10" s="86">
        <f>'15'!$D30*AR$7</f>
        <v>2.6750000000000003E-2</v>
      </c>
      <c r="AS10" s="86">
        <f>'16'!$D30*AS$7</f>
        <v>2.2800000000000001E-2</v>
      </c>
      <c r="AT10" s="86">
        <f>'17'!$D30*AT$7</f>
        <v>3.4750000000000007E-3</v>
      </c>
      <c r="AU10" s="86">
        <f>'18'!$D30*AU$7</f>
        <v>3.3750000000000004E-3</v>
      </c>
      <c r="AV10" s="86">
        <f>'19'!$D30*AV$7</f>
        <v>4.1875000000000002E-3</v>
      </c>
      <c r="AW10" s="86">
        <f>'20'!$D30*AW$7</f>
        <v>4.0625000000000001E-3</v>
      </c>
      <c r="AX10" s="86">
        <f>'21'!$D30*AX$7</f>
        <v>3.7125000000000001E-3</v>
      </c>
      <c r="AY10" s="86">
        <f>'22'!$D30*AY$7</f>
        <v>3.5249999999999999E-3</v>
      </c>
      <c r="AZ10" s="86">
        <f>'23'!$D30*AZ$7</f>
        <v>4.7625000000000002E-3</v>
      </c>
      <c r="BA10" s="86">
        <f>'24'!$D30*BA$7</f>
        <v>4.5500000000000002E-3</v>
      </c>
      <c r="BB10" s="86">
        <f>'25'!$D30*BB$7</f>
        <v>3.5875E-3</v>
      </c>
      <c r="BC10" s="86">
        <f>'26'!$D30*BC$7</f>
        <v>3.3875000000000003E-3</v>
      </c>
      <c r="BD10" s="86">
        <f>'27'!$D30*BD$7</f>
        <v>4.4124999999999998E-3</v>
      </c>
      <c r="BE10" s="86">
        <f>'28'!$D30*BE$7</f>
        <v>4.1250000000000002E-3</v>
      </c>
      <c r="BF10" s="86">
        <f>'29'!$D30*BF$7</f>
        <v>4.0000000000000001E-3</v>
      </c>
      <c r="BG10" s="86">
        <f>'30'!$D30*BG$7</f>
        <v>3.6124999999999998E-3</v>
      </c>
      <c r="BH10" s="86">
        <f>'31'!$D30*BH$7</f>
        <v>5.3625000000000001E-3</v>
      </c>
      <c r="BI10" s="87">
        <f>'32'!$D30*BI$7</f>
        <v>4.9125000000000002E-3</v>
      </c>
      <c r="BJ10" s="94">
        <f t="shared" si="1"/>
        <v>0.36200000000000004</v>
      </c>
      <c r="BK10" s="38">
        <f t="shared" si="2"/>
        <v>-0.14602500589761735</v>
      </c>
      <c r="BM10" s="92">
        <f t="shared" si="3"/>
        <v>0.50883750000000005</v>
      </c>
    </row>
    <row r="11" spans="1:65" ht="13" x14ac:dyDescent="0.3">
      <c r="A11">
        <v>0.5</v>
      </c>
      <c r="B11">
        <f t="shared" si="0"/>
        <v>2</v>
      </c>
      <c r="AC11" s="59">
        <v>10</v>
      </c>
      <c r="AD11" s="86">
        <f>'1'!$D31*AD$7</f>
        <v>2.4650000000000002E-2</v>
      </c>
      <c r="AE11" s="86">
        <f>'2'!$D31*AE$7</f>
        <v>2.385E-2</v>
      </c>
      <c r="AF11" s="86">
        <f>'3'!$D31*AF$7</f>
        <v>2.98E-2</v>
      </c>
      <c r="AG11" s="86">
        <f>'4'!$D31*AG$7</f>
        <v>2.8799999999999999E-2</v>
      </c>
      <c r="AH11" s="86">
        <f>'5'!$D31*AH$7</f>
        <v>2.7800000000000005E-2</v>
      </c>
      <c r="AI11" s="86">
        <f>'6'!$D31*AI$7</f>
        <v>2.5800000000000003E-2</v>
      </c>
      <c r="AJ11" s="86">
        <f>'7'!$D31*AJ$7</f>
        <v>3.7500000000000006E-2</v>
      </c>
      <c r="AK11" s="86">
        <f>'8'!$D31*AK$7</f>
        <v>3.5099999999999999E-2</v>
      </c>
      <c r="AL11" s="86">
        <f>'9'!$D31*AL$7</f>
        <v>2.5750000000000002E-2</v>
      </c>
      <c r="AM11" s="86">
        <f>'10'!$D31*AM$7</f>
        <v>2.3900000000000001E-2</v>
      </c>
      <c r="AN11" s="86">
        <f>'11'!$D31*AN$7</f>
        <v>3.2050000000000002E-2</v>
      </c>
      <c r="AO11" s="86">
        <f>'12'!$D31*AO$7</f>
        <v>2.92E-2</v>
      </c>
      <c r="AP11" s="86">
        <f>'13'!$D31*AP$7</f>
        <v>3.04E-2</v>
      </c>
      <c r="AQ11" s="86">
        <f>'14'!$D31*AQ$7</f>
        <v>2.5850000000000001E-2</v>
      </c>
      <c r="AR11" s="86">
        <f>'15'!$D31*AR$7</f>
        <v>4.2500000000000003E-2</v>
      </c>
      <c r="AS11" s="86">
        <f>'16'!$D31*AS$7</f>
        <v>3.5950000000000003E-2</v>
      </c>
      <c r="AT11" s="86">
        <f>'17'!$D31*AT$7</f>
        <v>5.7250000000000009E-3</v>
      </c>
      <c r="AU11" s="86">
        <f>'18'!$D31*AU$7</f>
        <v>5.5375000000000008E-3</v>
      </c>
      <c r="AV11" s="86">
        <f>'19'!$D31*AV$7</f>
        <v>6.787500000000001E-3</v>
      </c>
      <c r="AW11" s="86">
        <f>'20'!$D31*AW$7</f>
        <v>6.5250000000000004E-3</v>
      </c>
      <c r="AX11" s="86">
        <f>'21'!$D31*AX$7</f>
        <v>6.1250000000000002E-3</v>
      </c>
      <c r="AY11" s="86">
        <f>'22'!$D31*AY$7</f>
        <v>5.7750000000000006E-3</v>
      </c>
      <c r="AZ11" s="86">
        <f>'23'!$D31*AZ$7</f>
        <v>7.7250000000000001E-3</v>
      </c>
      <c r="BA11" s="86">
        <f>'24'!$D31*BA$7</f>
        <v>7.2624999999999999E-3</v>
      </c>
      <c r="BB11" s="86">
        <f>'25'!$D31*BB$7</f>
        <v>5.8999999999999999E-3</v>
      </c>
      <c r="BC11" s="86">
        <f>'26'!$D31*BC$7</f>
        <v>5.5500000000000002E-3</v>
      </c>
      <c r="BD11" s="86">
        <f>'27'!$D31*BD$7</f>
        <v>7.1249999999999994E-3</v>
      </c>
      <c r="BE11" s="86">
        <f>'28'!$D31*BE$7</f>
        <v>6.575000000000001E-3</v>
      </c>
      <c r="BF11" s="86">
        <f>'29'!$D31*BF$7</f>
        <v>6.5125000000000009E-3</v>
      </c>
      <c r="BG11" s="86">
        <f>'30'!$D31*BG$7</f>
        <v>5.9125000000000002E-3</v>
      </c>
      <c r="BH11" s="86">
        <f>'31'!$D31*BH$7</f>
        <v>8.7375000000000005E-3</v>
      </c>
      <c r="BI11" s="87">
        <f>'32'!$D31*BI$7</f>
        <v>7.8250000000000004E-3</v>
      </c>
      <c r="BJ11" s="94">
        <f t="shared" si="1"/>
        <v>0.58449999999999991</v>
      </c>
      <c r="BK11" s="38">
        <f t="shared" si="2"/>
        <v>-0.1417348849161193</v>
      </c>
      <c r="BM11" s="92">
        <f t="shared" si="3"/>
        <v>0.77697500000000008</v>
      </c>
    </row>
    <row r="12" spans="1:65" ht="13" x14ac:dyDescent="0.3">
      <c r="A12">
        <v>1</v>
      </c>
      <c r="B12">
        <f t="shared" si="0"/>
        <v>1</v>
      </c>
      <c r="AC12" s="59">
        <v>5</v>
      </c>
      <c r="AD12" s="86">
        <f>'1'!$D32*AD$7</f>
        <v>2.3100000000000002E-2</v>
      </c>
      <c r="AE12" s="86">
        <f>'2'!$D32*AE$7</f>
        <v>2.2800000000000001E-2</v>
      </c>
      <c r="AF12" s="86">
        <f>'3'!$D32*AF$7</f>
        <v>2.9950000000000001E-2</v>
      </c>
      <c r="AG12" s="86">
        <f>'4'!$D32*AG$7</f>
        <v>3.0800000000000001E-2</v>
      </c>
      <c r="AH12" s="86">
        <f>'5'!$D32*AH$7</f>
        <v>2.6550000000000004E-2</v>
      </c>
      <c r="AI12" s="86">
        <f>'6'!$D32*AI$7</f>
        <v>2.5000000000000001E-2</v>
      </c>
      <c r="AJ12" s="86">
        <f>'7'!$D32*AJ$7</f>
        <v>3.8350000000000002E-2</v>
      </c>
      <c r="AK12" s="86">
        <f>'8'!$D32*AK$7</f>
        <v>3.8850000000000003E-2</v>
      </c>
      <c r="AL12" s="86">
        <f>'9'!$D32*AL$7</f>
        <v>2.4800000000000003E-2</v>
      </c>
      <c r="AM12" s="86">
        <f>'10'!$D32*AM$7</f>
        <v>2.2850000000000002E-2</v>
      </c>
      <c r="AN12" s="86">
        <f>'11'!$D32*AN$7</f>
        <v>3.32E-2</v>
      </c>
      <c r="AO12" s="86">
        <f>'12'!$D32*AO$7</f>
        <v>3.1550000000000002E-2</v>
      </c>
      <c r="AP12" s="86">
        <f>'13'!$D32*AP$7</f>
        <v>2.955E-2</v>
      </c>
      <c r="AQ12" s="86">
        <f>'14'!$D32*AQ$7</f>
        <v>2.4850000000000001E-2</v>
      </c>
      <c r="AR12" s="86">
        <f>'15'!$D32*AR$7</f>
        <v>4.4400000000000002E-2</v>
      </c>
      <c r="AS12" s="86">
        <f>'16'!$D32*AS$7</f>
        <v>4.0050000000000002E-2</v>
      </c>
      <c r="AT12" s="86">
        <f>'17'!$D32*AT$7</f>
        <v>5.3500000000000006E-3</v>
      </c>
      <c r="AU12" s="86">
        <f>'18'!$D32*AU$7</f>
        <v>5.1749999999999999E-3</v>
      </c>
      <c r="AV12" s="86">
        <f>'19'!$D32*AV$7</f>
        <v>6.8750000000000009E-3</v>
      </c>
      <c r="AW12" s="86">
        <f>'20'!$D32*AW$7</f>
        <v>6.7625000000000011E-3</v>
      </c>
      <c r="AX12" s="86">
        <f>'21'!$D32*AX$7</f>
        <v>5.8250000000000003E-3</v>
      </c>
      <c r="AY12" s="86">
        <f>'22'!$D32*AY$7</f>
        <v>5.45E-3</v>
      </c>
      <c r="AZ12" s="86">
        <f>'23'!$D32*AZ$7</f>
        <v>8.0499999999999999E-3</v>
      </c>
      <c r="BA12" s="86">
        <f>'24'!$D32*BA$7</f>
        <v>7.8125E-3</v>
      </c>
      <c r="BB12" s="86">
        <f>'25'!$D32*BB$7</f>
        <v>5.6125000000000003E-3</v>
      </c>
      <c r="BC12" s="86">
        <f>'26'!$D32*BC$7</f>
        <v>5.1749999999999999E-3</v>
      </c>
      <c r="BD12" s="86">
        <f>'27'!$D32*BD$7</f>
        <v>7.3625000000000001E-3</v>
      </c>
      <c r="BE12" s="86">
        <f>'28'!$D32*BE$7</f>
        <v>6.8250000000000012E-3</v>
      </c>
      <c r="BF12" s="86">
        <f>'29'!$D32*BF$7</f>
        <v>6.3375000000000003E-3</v>
      </c>
      <c r="BG12" s="86">
        <f>'30'!$D32*BG$7</f>
        <v>5.5250000000000004E-3</v>
      </c>
      <c r="BH12" s="86">
        <f>'31'!$D32*BH$7</f>
        <v>9.2624999999999999E-3</v>
      </c>
      <c r="BI12" s="87">
        <f>'32'!$D32*BI$7</f>
        <v>8.4375000000000006E-3</v>
      </c>
      <c r="BJ12" s="94">
        <f t="shared" si="1"/>
        <v>0.59248749999999994</v>
      </c>
      <c r="BK12" s="38">
        <f t="shared" si="2"/>
        <v>-0.25181525445131958</v>
      </c>
      <c r="BM12" s="92">
        <f t="shared" si="3"/>
        <v>0.72391249999999996</v>
      </c>
    </row>
    <row r="13" spans="1:65" ht="13" x14ac:dyDescent="0.3">
      <c r="A13">
        <v>2</v>
      </c>
      <c r="B13">
        <f t="shared" si="0"/>
        <v>0.5</v>
      </c>
      <c r="AC13" s="59">
        <v>3.3333333333333335</v>
      </c>
      <c r="AD13" s="86">
        <f>'1'!$D33*AD$7</f>
        <v>1.585E-2</v>
      </c>
      <c r="AE13" s="86">
        <f>'2'!$D33*AE$7</f>
        <v>1.575E-2</v>
      </c>
      <c r="AF13" s="86">
        <f>'3'!$D33*AF$7</f>
        <v>2.12E-2</v>
      </c>
      <c r="AG13" s="86">
        <f>'4'!$D33*AG$7</f>
        <v>2.2250000000000002E-2</v>
      </c>
      <c r="AH13" s="86">
        <f>'5'!$D33*AH$7</f>
        <v>1.83E-2</v>
      </c>
      <c r="AI13" s="86">
        <f>'6'!$D33*AI$7</f>
        <v>1.7249999999999998E-2</v>
      </c>
      <c r="AJ13" s="86">
        <f>'7'!$D33*AJ$7</f>
        <v>2.7200000000000002E-2</v>
      </c>
      <c r="AK13" s="86">
        <f>'8'!$D33*AK$7</f>
        <v>2.8249999999999997E-2</v>
      </c>
      <c r="AL13" s="86">
        <f>'9'!$D33*AL$7</f>
        <v>1.72E-2</v>
      </c>
      <c r="AM13" s="86">
        <f>'10'!$D33*AM$7</f>
        <v>1.5800000000000002E-2</v>
      </c>
      <c r="AN13" s="86">
        <f>'11'!$D33*AN$7</f>
        <v>2.375E-2</v>
      </c>
      <c r="AO13" s="86">
        <f>'12'!$D33*AO$7</f>
        <v>2.2900000000000004E-2</v>
      </c>
      <c r="AP13" s="86">
        <f>'13'!$D33*AP$7</f>
        <v>2.0549999999999999E-2</v>
      </c>
      <c r="AQ13" s="86">
        <f>'14'!$D33*AQ$7</f>
        <v>1.7150000000000002E-2</v>
      </c>
      <c r="AR13" s="86">
        <f>'15'!$D33*AR$7</f>
        <v>3.1600000000000003E-2</v>
      </c>
      <c r="AS13" s="86">
        <f>'16'!$D33*AS$7</f>
        <v>2.9249999999999998E-2</v>
      </c>
      <c r="AT13" s="86">
        <f>'17'!$D33*AT$7</f>
        <v>3.6874999999999998E-3</v>
      </c>
      <c r="AU13" s="86">
        <f>'18'!$D33*AU$7</f>
        <v>3.5624999999999997E-3</v>
      </c>
      <c r="AV13" s="86">
        <f>'19'!$D33*AV$7</f>
        <v>4.9000000000000007E-3</v>
      </c>
      <c r="AW13" s="86">
        <f>'20'!$D33*AW$7</f>
        <v>4.8750000000000009E-3</v>
      </c>
      <c r="AX13" s="86">
        <f>'21'!$D33*AX$7</f>
        <v>4.0375000000000003E-3</v>
      </c>
      <c r="AY13" s="86">
        <f>'22'!$D33*AY$7</f>
        <v>3.7625000000000002E-3</v>
      </c>
      <c r="AZ13" s="86">
        <f>'23'!$D33*AZ$7</f>
        <v>5.7750000000000006E-3</v>
      </c>
      <c r="BA13" s="86">
        <f>'24'!$D33*BA$7</f>
        <v>5.6875000000000007E-3</v>
      </c>
      <c r="BB13" s="86">
        <f>'25'!$D33*BB$7</f>
        <v>3.8875000000000003E-3</v>
      </c>
      <c r="BC13" s="86">
        <f>'26'!$D33*BC$7</f>
        <v>3.5750000000000001E-3</v>
      </c>
      <c r="BD13" s="86">
        <f>'27'!$D33*BD$7</f>
        <v>5.3E-3</v>
      </c>
      <c r="BE13" s="86">
        <f>'28'!$D33*BE$7</f>
        <v>4.9375000000000009E-3</v>
      </c>
      <c r="BF13" s="86">
        <f>'29'!$D33*BF$7</f>
        <v>4.4374999999999996E-3</v>
      </c>
      <c r="BG13" s="86">
        <f>'30'!$D33*BG$7</f>
        <v>3.8124999999999999E-3</v>
      </c>
      <c r="BH13" s="86">
        <f>'31'!$D33*BH$7</f>
        <v>6.6875000000000007E-3</v>
      </c>
      <c r="BI13" s="87">
        <f>'32'!$D33*BI$7</f>
        <v>6.1625000000000004E-3</v>
      </c>
      <c r="BJ13" s="94">
        <f t="shared" si="1"/>
        <v>0.41933750000000009</v>
      </c>
      <c r="BK13" s="38">
        <f t="shared" si="2"/>
        <v>-0.34793088032343955</v>
      </c>
      <c r="BM13" s="92">
        <f t="shared" si="3"/>
        <v>0.53895625000000003</v>
      </c>
    </row>
    <row r="14" spans="1:65" ht="13" x14ac:dyDescent="0.3">
      <c r="A14">
        <v>3</v>
      </c>
      <c r="B14">
        <f t="shared" si="0"/>
        <v>0.33333333333333331</v>
      </c>
      <c r="AC14" s="59">
        <v>2.5</v>
      </c>
      <c r="AD14" s="86">
        <f>'1'!$D34*AD$7</f>
        <v>1.235E-2</v>
      </c>
      <c r="AE14" s="86">
        <f>'2'!$D34*AE$7</f>
        <v>1.2450000000000001E-2</v>
      </c>
      <c r="AF14" s="86">
        <f>'3'!$D34*AF$7</f>
        <v>1.6800000000000002E-2</v>
      </c>
      <c r="AG14" s="86">
        <f>'4'!$D34*AG$7</f>
        <v>1.8149999999999999E-2</v>
      </c>
      <c r="AH14" s="86">
        <f>'5'!$D34*AH$7</f>
        <v>1.44E-2</v>
      </c>
      <c r="AI14" s="86">
        <f>'6'!$D34*AI$7</f>
        <v>1.3750000000000002E-2</v>
      </c>
      <c r="AJ14" s="86">
        <f>'7'!$D34*AJ$7</f>
        <v>2.1850000000000001E-2</v>
      </c>
      <c r="AK14" s="86">
        <f>'8'!$D34*AK$7</f>
        <v>2.385E-2</v>
      </c>
      <c r="AL14" s="86">
        <f>'9'!$D34*AL$7</f>
        <v>1.3400000000000002E-2</v>
      </c>
      <c r="AM14" s="86">
        <f>'10'!$D34*AM$7</f>
        <v>1.2500000000000001E-2</v>
      </c>
      <c r="AN14" s="86">
        <f>'11'!$D34*AN$7</f>
        <v>1.8800000000000001E-2</v>
      </c>
      <c r="AO14" s="86">
        <f>'12'!$D34*AO$7</f>
        <v>1.8800000000000001E-2</v>
      </c>
      <c r="AP14" s="86">
        <f>'13'!$D34*AP$7</f>
        <v>1.6400000000000001E-2</v>
      </c>
      <c r="AQ14" s="86">
        <f>'14'!$D34*AQ$7</f>
        <v>1.3650000000000002E-2</v>
      </c>
      <c r="AR14" s="86">
        <f>'15'!$D34*AR$7</f>
        <v>2.5700000000000001E-2</v>
      </c>
      <c r="AS14" s="86">
        <f>'16'!$D34*AS$7</f>
        <v>2.4800000000000003E-2</v>
      </c>
      <c r="AT14" s="86">
        <f>'17'!$D34*AT$7</f>
        <v>2.8625000000000005E-3</v>
      </c>
      <c r="AU14" s="86">
        <f>'18'!$D34*AU$7</f>
        <v>2.7875E-3</v>
      </c>
      <c r="AV14" s="86">
        <f>'19'!$D34*AV$7</f>
        <v>3.8500000000000001E-3</v>
      </c>
      <c r="AW14" s="86">
        <f>'20'!$D34*AW$7</f>
        <v>3.9624999999999999E-3</v>
      </c>
      <c r="AX14" s="86">
        <f>'21'!$D34*AX$7</f>
        <v>3.1375000000000001E-3</v>
      </c>
      <c r="AY14" s="86">
        <f>'22'!$D34*AY$7</f>
        <v>2.9624999999999999E-3</v>
      </c>
      <c r="AZ14" s="86">
        <f>'23'!$D34*AZ$7</f>
        <v>4.5875000000000004E-3</v>
      </c>
      <c r="BA14" s="86">
        <f>'24'!$D34*BA$7</f>
        <v>4.6625E-3</v>
      </c>
      <c r="BB14" s="86">
        <f>'25'!$D34*BB$7</f>
        <v>3.0375000000000003E-3</v>
      </c>
      <c r="BC14" s="86">
        <f>'26'!$D34*BC$7</f>
        <v>2.8125000000000003E-3</v>
      </c>
      <c r="BD14" s="86">
        <f>'27'!$D34*BD$7</f>
        <v>4.2125000000000001E-3</v>
      </c>
      <c r="BE14" s="86">
        <f>'28'!$D34*BE$7</f>
        <v>4.0125000000000004E-3</v>
      </c>
      <c r="BF14" s="86">
        <f>'29'!$D34*BF$7</f>
        <v>3.4750000000000007E-3</v>
      </c>
      <c r="BG14" s="86">
        <f>'30'!$D34*BG$7</f>
        <v>3.0000000000000001E-3</v>
      </c>
      <c r="BH14" s="86">
        <f>'31'!$D34*BH$7</f>
        <v>5.3874999999999999E-3</v>
      </c>
      <c r="BI14" s="87">
        <f>'32'!$D34*BI$7</f>
        <v>5.0750000000000005E-3</v>
      </c>
      <c r="BJ14" s="94">
        <f t="shared" si="1"/>
        <v>0.33747500000000002</v>
      </c>
      <c r="BK14" s="38">
        <f t="shared" si="2"/>
        <v>-0.35972110230991783</v>
      </c>
      <c r="BM14" s="92">
        <f t="shared" si="3"/>
        <v>0.42689999999999995</v>
      </c>
    </row>
    <row r="15" spans="1:65" ht="13" x14ac:dyDescent="0.3">
      <c r="AC15" s="59">
        <v>2</v>
      </c>
      <c r="AD15" s="86">
        <f>'1'!$D35*AD$7</f>
        <v>8.8999999999999999E-3</v>
      </c>
      <c r="AE15" s="86">
        <f>'2'!$D35*AE$7</f>
        <v>8.9999999999999993E-3</v>
      </c>
      <c r="AF15" s="86">
        <f>'3'!$D35*AF$7</f>
        <v>1.225E-2</v>
      </c>
      <c r="AG15" s="86">
        <f>'4'!$D35*AG$7</f>
        <v>1.3300000000000001E-2</v>
      </c>
      <c r="AH15" s="86">
        <f>'5'!$D35*AH$7</f>
        <v>1.0450000000000001E-2</v>
      </c>
      <c r="AI15" s="86">
        <f>'6'!$D35*AI$7</f>
        <v>1.0000000000000002E-2</v>
      </c>
      <c r="AJ15" s="86">
        <f>'7'!$D35*AJ$7</f>
        <v>1.6050000000000002E-2</v>
      </c>
      <c r="AK15" s="86">
        <f>'8'!$D35*AK$7</f>
        <v>1.745E-2</v>
      </c>
      <c r="AL15" s="86">
        <f>'9'!$D35*AL$7</f>
        <v>9.7000000000000003E-3</v>
      </c>
      <c r="AM15" s="86">
        <f>'10'!$D35*AM$7</f>
        <v>9.0500000000000008E-3</v>
      </c>
      <c r="AN15" s="86">
        <f>'11'!$D35*AN$7</f>
        <v>1.3750000000000002E-2</v>
      </c>
      <c r="AO15" s="86">
        <f>'12'!$D35*AO$7</f>
        <v>1.3850000000000001E-2</v>
      </c>
      <c r="AP15" s="86">
        <f>'13'!$D35*AP$7</f>
        <v>1.1950000000000001E-2</v>
      </c>
      <c r="AQ15" s="86">
        <f>'14'!$D35*AQ$7</f>
        <v>9.9000000000000008E-3</v>
      </c>
      <c r="AR15" s="86">
        <f>'15'!$D35*AR$7</f>
        <v>1.8800000000000001E-2</v>
      </c>
      <c r="AS15" s="86">
        <f>'16'!$D35*AS$7</f>
        <v>1.8100000000000002E-2</v>
      </c>
      <c r="AT15" s="86">
        <f>'17'!$D35*AT$7</f>
        <v>2.075E-3</v>
      </c>
      <c r="AU15" s="86">
        <f>'18'!$D35*AU$7</f>
        <v>2.0250000000000003E-3</v>
      </c>
      <c r="AV15" s="86">
        <f>'19'!$D35*AV$7</f>
        <v>2.8250000000000003E-3</v>
      </c>
      <c r="AW15" s="86">
        <f>'20'!$D35*AW$7</f>
        <v>2.9250000000000005E-3</v>
      </c>
      <c r="AX15" s="86">
        <f>'21'!$D35*AX$7</f>
        <v>2.2750000000000001E-3</v>
      </c>
      <c r="AY15" s="86">
        <f>'22'!$D35*AY$7</f>
        <v>2.15E-3</v>
      </c>
      <c r="AZ15" s="86">
        <f>'23'!$D35*AZ$7</f>
        <v>3.3625000000000005E-3</v>
      </c>
      <c r="BA15" s="86">
        <f>'24'!$D35*BA$7</f>
        <v>3.4375000000000005E-3</v>
      </c>
      <c r="BB15" s="86">
        <f>'25'!$D35*BB$7</f>
        <v>2.2000000000000001E-3</v>
      </c>
      <c r="BC15" s="86">
        <f>'26'!$D35*BC$7</f>
        <v>2.0375000000000002E-3</v>
      </c>
      <c r="BD15" s="86">
        <f>'27'!$D35*BD$7</f>
        <v>3.0875E-3</v>
      </c>
      <c r="BE15" s="86">
        <f>'28'!$D35*BE$7</f>
        <v>2.9750000000000002E-3</v>
      </c>
      <c r="BF15" s="86">
        <f>'29'!$D35*BF$7</f>
        <v>2.5250000000000003E-3</v>
      </c>
      <c r="BG15" s="86">
        <f>'30'!$D35*BG$7</f>
        <v>2.1749999999999999E-3</v>
      </c>
      <c r="BH15" s="86">
        <f>'31'!$D35*BH$7</f>
        <v>3.9750000000000002E-3</v>
      </c>
      <c r="BI15" s="87">
        <f>'32'!$D35*BI$7</f>
        <v>3.7374999999999999E-3</v>
      </c>
      <c r="BJ15" s="94">
        <f t="shared" si="1"/>
        <v>0.24628750000000005</v>
      </c>
      <c r="BK15" s="38">
        <f t="shared" si="2"/>
        <v>-0.43806861934232655</v>
      </c>
      <c r="BM15" s="92">
        <f t="shared" si="3"/>
        <v>0.33983437500000002</v>
      </c>
    </row>
    <row r="16" spans="1:65" ht="13" x14ac:dyDescent="0.3">
      <c r="AC16" s="59">
        <v>1</v>
      </c>
      <c r="AD16" s="86">
        <f>'1'!$D36*AD$7</f>
        <v>3.9300000000000003E-3</v>
      </c>
      <c r="AE16" s="86">
        <f>'2'!$D36*AE$7</f>
        <v>3.9849999999999998E-3</v>
      </c>
      <c r="AF16" s="86">
        <f>'3'!$D36*AF$7</f>
        <v>5.6000000000000008E-3</v>
      </c>
      <c r="AG16" s="86">
        <f>'4'!$D36*AG$7</f>
        <v>6.2000000000000006E-3</v>
      </c>
      <c r="AH16" s="86">
        <f>'5'!$D36*AH$7</f>
        <v>4.6449999999999998E-3</v>
      </c>
      <c r="AI16" s="86">
        <f>'6'!$D36*AI$7</f>
        <v>4.4250000000000001E-3</v>
      </c>
      <c r="AJ16" s="86">
        <f>'7'!$D36*AJ$7</f>
        <v>7.3499999999999998E-3</v>
      </c>
      <c r="AK16" s="86">
        <f>'8'!$D36*AK$7</f>
        <v>8.1000000000000013E-3</v>
      </c>
      <c r="AL16" s="86">
        <f>'9'!$D36*AL$7</f>
        <v>4.3400000000000001E-3</v>
      </c>
      <c r="AM16" s="86">
        <f>'10'!$D36*AM$7</f>
        <v>4.0150000000000003E-3</v>
      </c>
      <c r="AN16" s="86">
        <f>'11'!$D36*AN$7</f>
        <v>6.3500000000000006E-3</v>
      </c>
      <c r="AO16" s="86">
        <f>'12'!$D36*AO$7</f>
        <v>6.4500000000000009E-3</v>
      </c>
      <c r="AP16" s="86">
        <f>'13'!$D36*AP$7</f>
        <v>5.3500000000000006E-3</v>
      </c>
      <c r="AQ16" s="86">
        <f>'14'!$D36*AQ$7</f>
        <v>4.3800000000000002E-3</v>
      </c>
      <c r="AR16" s="86">
        <f>'15'!$D36*AR$7</f>
        <v>8.7499999999999991E-3</v>
      </c>
      <c r="AS16" s="86">
        <f>'16'!$D36*AS$7</f>
        <v>8.4500000000000009E-3</v>
      </c>
      <c r="AT16" s="86">
        <f>'17'!$D36*AT$7</f>
        <v>9.050000000000001E-4</v>
      </c>
      <c r="AU16" s="86">
        <f>'18'!$D36*AU$7</f>
        <v>8.8875E-4</v>
      </c>
      <c r="AV16" s="86">
        <f>'19'!$D36*AV$7</f>
        <v>1.2875E-3</v>
      </c>
      <c r="AW16" s="86">
        <f>'20'!$D36*AW$7</f>
        <v>1.3625E-3</v>
      </c>
      <c r="AX16" s="86">
        <f>'21'!$D36*AX$7</f>
        <v>1.0125000000000002E-3</v>
      </c>
      <c r="AY16" s="86">
        <f>'22'!$D36*AY$7</f>
        <v>9.5125000000000006E-4</v>
      </c>
      <c r="AZ16" s="86">
        <f>'23'!$D36*AZ$7</f>
        <v>1.5625000000000001E-3</v>
      </c>
      <c r="BA16" s="86">
        <f>'24'!$D36*BA$7</f>
        <v>1.6125000000000002E-3</v>
      </c>
      <c r="BB16" s="86">
        <f>'25'!$D36*BB$7</f>
        <v>9.7500000000000006E-4</v>
      </c>
      <c r="BC16" s="86">
        <f>'26'!$D36*BC$7</f>
        <v>8.9999999999999998E-4</v>
      </c>
      <c r="BD16" s="86">
        <f>'27'!$D36*BD$7</f>
        <v>1.4250000000000001E-3</v>
      </c>
      <c r="BE16" s="86">
        <f>'28'!$D36*BE$7</f>
        <v>1.4000000000000002E-3</v>
      </c>
      <c r="BF16" s="86">
        <f>'29'!$D36*BF$7</f>
        <v>1.1375000000000001E-3</v>
      </c>
      <c r="BG16" s="86">
        <f>'30'!$D36*BG$7</f>
        <v>9.6500000000000015E-4</v>
      </c>
      <c r="BH16" s="86">
        <f>'31'!$D36*BH$7</f>
        <v>1.8500000000000001E-3</v>
      </c>
      <c r="BI16" s="87">
        <f>'32'!$D36*BI$7</f>
        <v>1.7625E-3</v>
      </c>
      <c r="BJ16" s="94">
        <f t="shared" si="1"/>
        <v>0.11231749999999997</v>
      </c>
      <c r="BK16" s="38">
        <f t="shared" si="2"/>
        <v>-0.45330980773910967</v>
      </c>
      <c r="BM16" s="92">
        <f t="shared" si="3"/>
        <v>0.16970125000000003</v>
      </c>
    </row>
    <row r="17" spans="1:65" ht="13.5" thickBot="1" x14ac:dyDescent="0.35">
      <c r="C17" s="2" t="s">
        <v>90</v>
      </c>
      <c r="I17" t="s">
        <v>56</v>
      </c>
      <c r="AC17" s="59">
        <v>0.5</v>
      </c>
      <c r="AD17" s="86">
        <f>'1'!$D37*AD$7</f>
        <v>1.6000000000000001E-3</v>
      </c>
      <c r="AE17" s="86">
        <f>'2'!$D37*AE$7</f>
        <v>1.6400000000000002E-3</v>
      </c>
      <c r="AF17" s="86">
        <f>'3'!$D37*AF$7</f>
        <v>2.4250000000000001E-3</v>
      </c>
      <c r="AG17" s="86">
        <f>'4'!$D37*AG$7</f>
        <v>2.7799999999999999E-3</v>
      </c>
      <c r="AH17" s="86">
        <f>'5'!$D37*AH$7</f>
        <v>1.9250000000000001E-3</v>
      </c>
      <c r="AI17" s="86">
        <f>'6'!$D37*AI$7</f>
        <v>1.8350000000000003E-3</v>
      </c>
      <c r="AJ17" s="86">
        <f>'7'!$D37*AJ$7</f>
        <v>3.2300000000000002E-3</v>
      </c>
      <c r="AK17" s="86">
        <f>'8'!$D37*AK$7</f>
        <v>3.6650000000000003E-3</v>
      </c>
      <c r="AL17" s="86">
        <f>'9'!$D37*AL$7</f>
        <v>1.8E-3</v>
      </c>
      <c r="AM17" s="86">
        <f>'10'!$D37*AM$7</f>
        <v>1.66E-3</v>
      </c>
      <c r="AN17" s="86">
        <f>'11'!$D37*AN$7</f>
        <v>2.8250000000000003E-3</v>
      </c>
      <c r="AO17" s="86">
        <f>'12'!$D37*AO$7</f>
        <v>2.9750000000000002E-3</v>
      </c>
      <c r="AP17" s="86">
        <f>'13'!$D37*AP$7</f>
        <v>2.245E-3</v>
      </c>
      <c r="AQ17" s="86">
        <f>'14'!$D37*AQ$7</f>
        <v>1.815E-3</v>
      </c>
      <c r="AR17" s="86">
        <f>'15'!$D37*AR$7</f>
        <v>3.8649999999999999E-3</v>
      </c>
      <c r="AS17" s="86">
        <f>'16'!$D37*AS$7</f>
        <v>3.8899999999999998E-3</v>
      </c>
      <c r="AT17" s="86">
        <f>'17'!$D37*AT$7</f>
        <v>3.7375E-4</v>
      </c>
      <c r="AU17" s="86">
        <f>'18'!$D37*AU$7</f>
        <v>3.6749999999999999E-4</v>
      </c>
      <c r="AV17" s="86">
        <f>'19'!$D37*AV$7</f>
        <v>5.7125000000000003E-4</v>
      </c>
      <c r="AW17" s="86">
        <f>'20'!$D37*AW$7</f>
        <v>6.1749999999999999E-4</v>
      </c>
      <c r="AX17" s="86">
        <f>'21'!$D37*AX$7</f>
        <v>4.2000000000000002E-4</v>
      </c>
      <c r="AY17" s="86">
        <f>'22'!$D37*AY$7</f>
        <v>3.9500000000000006E-4</v>
      </c>
      <c r="AZ17" s="86">
        <f>'23'!$D37*AZ$7</f>
        <v>6.9625000000000004E-4</v>
      </c>
      <c r="BA17" s="86">
        <f>'24'!$D37*BA$7</f>
        <v>7.4875000000000007E-4</v>
      </c>
      <c r="BB17" s="86">
        <f>'25'!$D37*BB$7</f>
        <v>4.0625000000000004E-4</v>
      </c>
      <c r="BC17" s="86">
        <f>'26'!$D37*BC$7</f>
        <v>3.7500000000000001E-4</v>
      </c>
      <c r="BD17" s="86">
        <f>'27'!$D37*BD$7</f>
        <v>6.3874999999999999E-4</v>
      </c>
      <c r="BE17" s="86">
        <f>'28'!$D37*BE$7</f>
        <v>6.4375000000000001E-4</v>
      </c>
      <c r="BF17" s="86">
        <f>'29'!$D37*BF$7</f>
        <v>4.8250000000000007E-4</v>
      </c>
      <c r="BG17" s="86">
        <f>'30'!$D37*BG$7</f>
        <v>4.0250000000000003E-4</v>
      </c>
      <c r="BH17" s="86">
        <f>'31'!$D37*BH$7</f>
        <v>8.4250000000000004E-4</v>
      </c>
      <c r="BI17" s="87">
        <f>'32'!$D37*BI$7</f>
        <v>8.3750000000000014E-4</v>
      </c>
      <c r="BJ17" s="94">
        <f t="shared" si="1"/>
        <v>4.8993749999999989E-2</v>
      </c>
      <c r="BK17" s="38">
        <f t="shared" si="2"/>
        <v>-0.4039599142322724</v>
      </c>
      <c r="BM17" s="92">
        <f t="shared" si="3"/>
        <v>7.4926250000000014E-2</v>
      </c>
    </row>
    <row r="18" spans="1:65" ht="13.5" thickBot="1" x14ac:dyDescent="0.35">
      <c r="B18" s="91" t="s">
        <v>89</v>
      </c>
      <c r="C18" s="56" t="s">
        <v>51</v>
      </c>
      <c r="D18" s="57" t="s">
        <v>52</v>
      </c>
      <c r="E18" s="57" t="s">
        <v>36</v>
      </c>
      <c r="F18" s="57" t="s">
        <v>53</v>
      </c>
      <c r="G18" s="58" t="s">
        <v>45</v>
      </c>
      <c r="I18" t="s">
        <v>51</v>
      </c>
      <c r="J18" t="s">
        <v>52</v>
      </c>
      <c r="K18" t="s">
        <v>36</v>
      </c>
      <c r="L18" t="s">
        <v>53</v>
      </c>
      <c r="M18" t="s">
        <v>45</v>
      </c>
      <c r="AC18" s="61">
        <v>0.33333333333333331</v>
      </c>
      <c r="AD18" s="89">
        <f>'1'!$D38*AD$7</f>
        <v>8.1499999999999997E-4</v>
      </c>
      <c r="AE18" s="89">
        <f>'2'!$D38*AE$7</f>
        <v>8.4000000000000003E-4</v>
      </c>
      <c r="AF18" s="89">
        <f>'3'!$D38*AF$7</f>
        <v>1.2750000000000001E-3</v>
      </c>
      <c r="AG18" s="89">
        <f>'4'!$D38*AG$7</f>
        <v>1.495E-3</v>
      </c>
      <c r="AH18" s="89">
        <f>'5'!$D38*AH$7</f>
        <v>9.9000000000000021E-4</v>
      </c>
      <c r="AI18" s="89">
        <f>'6'!$D38*AI$7</f>
        <v>9.4500000000000009E-4</v>
      </c>
      <c r="AJ18" s="89">
        <f>'7'!$D38*AJ$7</f>
        <v>1.7000000000000001E-3</v>
      </c>
      <c r="AK18" s="89">
        <f>'8'!$D38*AK$7</f>
        <v>1.9949999999999998E-3</v>
      </c>
      <c r="AL18" s="89">
        <f>'9'!$D38*AL$7</f>
        <v>9.2500000000000004E-4</v>
      </c>
      <c r="AM18" s="89">
        <f>'10'!$D38*AM$7</f>
        <v>8.5500000000000007E-4</v>
      </c>
      <c r="AN18" s="89">
        <f>'11'!$D38*AN$7</f>
        <v>1.5E-3</v>
      </c>
      <c r="AO18" s="89">
        <f>'12'!$D38*AO$7</f>
        <v>1.6199999999999999E-3</v>
      </c>
      <c r="AP18" s="89">
        <f>'13'!$D38*AP$7</f>
        <v>1.165E-3</v>
      </c>
      <c r="AQ18" s="89">
        <f>'14'!$D38*AQ$7</f>
        <v>9.3500000000000007E-4</v>
      </c>
      <c r="AR18" s="89">
        <f>'15'!$D38*AR$7</f>
        <v>2.055E-3</v>
      </c>
      <c r="AS18" s="89">
        <f>'16'!$D38*AS$7</f>
        <v>2.1550000000000002E-3</v>
      </c>
      <c r="AT18" s="89">
        <f>'17'!$D38*AT$7</f>
        <v>1.9000000000000001E-4</v>
      </c>
      <c r="AU18" s="89">
        <f>'18'!$D38*AU$7</f>
        <v>1.875E-4</v>
      </c>
      <c r="AV18" s="89">
        <f>'19'!$D38*AV$7</f>
        <v>3.0250000000000003E-4</v>
      </c>
      <c r="AW18" s="89">
        <f>'20'!$D38*AW$7</f>
        <v>3.3750000000000002E-4</v>
      </c>
      <c r="AX18" s="89">
        <f>'21'!$D38*AX$7</f>
        <v>2.1625E-4</v>
      </c>
      <c r="AY18" s="89">
        <f>'22'!$D38*AY$7</f>
        <v>2.0374999999999999E-4</v>
      </c>
      <c r="AZ18" s="89">
        <f>'23'!$D38*AZ$7</f>
        <v>3.7125000000000005E-4</v>
      </c>
      <c r="BA18" s="89">
        <f>'24'!$D38*BA$7</f>
        <v>4.1000000000000005E-4</v>
      </c>
      <c r="BB18" s="89">
        <f>'25'!$D38*BB$7</f>
        <v>2.1000000000000001E-4</v>
      </c>
      <c r="BC18" s="89">
        <f>'26'!$D38*BC$7</f>
        <v>1.9250000000000002E-4</v>
      </c>
      <c r="BD18" s="89">
        <f>'27'!$D38*BD$7</f>
        <v>3.4250000000000003E-4</v>
      </c>
      <c r="BE18" s="89">
        <f>'28'!$D38*BE$7</f>
        <v>3.6000000000000002E-4</v>
      </c>
      <c r="BF18" s="89">
        <f>'29'!$D38*BF$7</f>
        <v>2.5250000000000001E-4</v>
      </c>
      <c r="BG18" s="89">
        <f>'30'!$D38*BG$7</f>
        <v>2.0875000000000001E-4</v>
      </c>
      <c r="BH18" s="89">
        <f>'31'!$D38*BH$7</f>
        <v>4.5375E-4</v>
      </c>
      <c r="BI18" s="90">
        <f>'32'!$D38*BI$7</f>
        <v>4.7999999999999996E-4</v>
      </c>
      <c r="BJ18" s="95">
        <f t="shared" si="1"/>
        <v>2.5983750000000003E-2</v>
      </c>
      <c r="BK18" s="38">
        <f t="shared" si="2"/>
        <v>-0.42470871502504615</v>
      </c>
      <c r="BM18" s="104">
        <f t="shared" si="3"/>
        <v>4.0357187500000002E-2</v>
      </c>
    </row>
    <row r="19" spans="1:65" ht="13" x14ac:dyDescent="0.3">
      <c r="A19" t="s">
        <v>34</v>
      </c>
      <c r="B19" s="92">
        <v>1</v>
      </c>
      <c r="C19" s="82">
        <v>2</v>
      </c>
      <c r="D19" s="83">
        <v>9</v>
      </c>
      <c r="E19" s="83">
        <v>5</v>
      </c>
      <c r="F19" s="83">
        <v>17</v>
      </c>
      <c r="G19" s="84">
        <v>3</v>
      </c>
      <c r="AC19" s="30" t="s">
        <v>47</v>
      </c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8"/>
      <c r="BJ19" s="91" t="s">
        <v>47</v>
      </c>
      <c r="BK19" s="38"/>
    </row>
    <row r="20" spans="1:65" ht="14" x14ac:dyDescent="0.3">
      <c r="A20" s="81" t="s">
        <v>46</v>
      </c>
      <c r="B20" s="93"/>
      <c r="C20" s="59"/>
      <c r="D20" s="55"/>
      <c r="E20" s="55"/>
      <c r="F20" s="55"/>
      <c r="G20" s="60"/>
      <c r="AC20" s="32" t="s">
        <v>57</v>
      </c>
      <c r="AD20" s="55">
        <v>0.05</v>
      </c>
      <c r="AE20" s="55">
        <v>0.05</v>
      </c>
      <c r="AF20" s="55">
        <v>0.05</v>
      </c>
      <c r="AG20" s="55">
        <v>0.05</v>
      </c>
      <c r="AH20" s="55">
        <v>0.05</v>
      </c>
      <c r="AI20" s="55">
        <v>0.05</v>
      </c>
      <c r="AJ20" s="55">
        <v>0.05</v>
      </c>
      <c r="AK20" s="55">
        <v>0.05</v>
      </c>
      <c r="AL20" s="55">
        <v>0.05</v>
      </c>
      <c r="AM20" s="55">
        <v>0.05</v>
      </c>
      <c r="AN20" s="55">
        <v>0.05</v>
      </c>
      <c r="AO20" s="55">
        <v>0.05</v>
      </c>
      <c r="AP20" s="55">
        <v>0.05</v>
      </c>
      <c r="AQ20" s="55">
        <v>0.05</v>
      </c>
      <c r="AR20" s="55">
        <v>0.05</v>
      </c>
      <c r="AS20" s="55">
        <v>0.05</v>
      </c>
      <c r="AT20" s="55">
        <v>1.2500000000000001E-2</v>
      </c>
      <c r="AU20" s="55">
        <v>1.2500000000000001E-2</v>
      </c>
      <c r="AV20" s="55">
        <v>1.2500000000000001E-2</v>
      </c>
      <c r="AW20" s="55">
        <v>1.2500000000000001E-2</v>
      </c>
      <c r="AX20" s="55">
        <v>1.2500000000000001E-2</v>
      </c>
      <c r="AY20" s="55">
        <v>1.2500000000000001E-2</v>
      </c>
      <c r="AZ20" s="55">
        <v>1.2500000000000001E-2</v>
      </c>
      <c r="BA20" s="55">
        <v>1.2500000000000001E-2</v>
      </c>
      <c r="BB20" s="55">
        <v>1.2500000000000001E-2</v>
      </c>
      <c r="BC20" s="55">
        <v>1.2500000000000001E-2</v>
      </c>
      <c r="BD20" s="55">
        <v>1.2500000000000001E-2</v>
      </c>
      <c r="BE20" s="55">
        <v>1.2500000000000001E-2</v>
      </c>
      <c r="BF20" s="55">
        <v>1.2500000000000001E-2</v>
      </c>
      <c r="BG20" s="55">
        <v>1.2500000000000001E-2</v>
      </c>
      <c r="BH20" s="55">
        <v>1.2500000000000001E-2</v>
      </c>
      <c r="BI20" s="60">
        <v>1.2500000000000001E-2</v>
      </c>
      <c r="BJ20" s="94">
        <f>SUM(AD20:BI20)</f>
        <v>0.99999999999999944</v>
      </c>
      <c r="BK20" s="38"/>
    </row>
    <row r="21" spans="1:65" x14ac:dyDescent="0.25">
      <c r="A21">
        <v>100</v>
      </c>
      <c r="B21" s="94">
        <f>'1'!D28</f>
        <v>0.19800000000000001</v>
      </c>
      <c r="C21" s="85">
        <f>'2'!D28</f>
        <v>0.19600000000000001</v>
      </c>
      <c r="D21" s="86">
        <f>'9'!D28</f>
        <v>0.21</v>
      </c>
      <c r="E21" s="86">
        <f>'5'!D28</f>
        <v>0.22900000000000001</v>
      </c>
      <c r="F21" s="86">
        <f>'17'!D28</f>
        <v>0.185</v>
      </c>
      <c r="G21" s="87">
        <f>'3'!D28</f>
        <v>0.249</v>
      </c>
      <c r="I21" s="38">
        <f>C21/$B21-1</f>
        <v>-1.0101010101010055E-2</v>
      </c>
      <c r="J21" s="38">
        <f t="shared" ref="J21:M21" si="4">D21/$B21-1</f>
        <v>6.0606060606060552E-2</v>
      </c>
      <c r="K21" s="38">
        <f t="shared" si="4"/>
        <v>0.15656565656565657</v>
      </c>
      <c r="L21" s="38">
        <f t="shared" si="4"/>
        <v>-6.5656565656565746E-2</v>
      </c>
      <c r="M21" s="38">
        <f t="shared" si="4"/>
        <v>0.25757575757575757</v>
      </c>
      <c r="AC21" s="59">
        <v>100</v>
      </c>
      <c r="AD21" s="86">
        <f>'1'!$D41*AD$7</f>
        <v>1.285E-2</v>
      </c>
      <c r="AE21" s="86">
        <f>'2'!$D41*AE$7</f>
        <v>1.1950000000000001E-2</v>
      </c>
      <c r="AF21" s="86">
        <f>'3'!$D41*AF$7</f>
        <v>1.745E-2</v>
      </c>
      <c r="AG21" s="86">
        <f>'4'!$D41*AG$7</f>
        <v>1.6250000000000001E-2</v>
      </c>
      <c r="AH21" s="86">
        <f>'5'!$D41*AH$7</f>
        <v>1.4249999999999999E-2</v>
      </c>
      <c r="AI21" s="86">
        <f>'6'!$D41*AI$7</f>
        <v>1.285E-2</v>
      </c>
      <c r="AJ21" s="86">
        <f>'7'!$D41*AJ$7</f>
        <v>2.0650000000000002E-2</v>
      </c>
      <c r="AK21" s="86">
        <f>'8'!$D41*AK$7</f>
        <v>2.0100000000000003E-2</v>
      </c>
      <c r="AL21" s="86">
        <f>'9'!$D41*AL$7</f>
        <v>1.3150000000000002E-2</v>
      </c>
      <c r="AM21" s="86">
        <f>'10'!$D41*AM$7</f>
        <v>1.1650000000000001E-2</v>
      </c>
      <c r="AN21" s="86">
        <f>'11'!$D41*AN$7</f>
        <v>1.7850000000000001E-2</v>
      </c>
      <c r="AO21" s="86">
        <f>'12'!$D41*AO$7</f>
        <v>1.5700000000000002E-2</v>
      </c>
      <c r="AP21" s="86">
        <f>'13'!$D41*AP$7</f>
        <v>1.4800000000000001E-2</v>
      </c>
      <c r="AQ21" s="86">
        <f>'14'!$D41*AQ$7</f>
        <v>1.2400000000000001E-2</v>
      </c>
      <c r="AR21" s="86">
        <f>'15'!$D41*AR$7</f>
        <v>2.1299999999999999E-2</v>
      </c>
      <c r="AS21" s="86">
        <f>'16'!$D41*AS$7</f>
        <v>1.9200000000000002E-2</v>
      </c>
      <c r="AT21" s="86">
        <f>'17'!$D41*AT$7</f>
        <v>2.9000000000000002E-3</v>
      </c>
      <c r="AU21" s="86">
        <f>'18'!$D41*AU$7</f>
        <v>2.6750000000000003E-3</v>
      </c>
      <c r="AV21" s="86">
        <f>'19'!$D41*AV$7</f>
        <v>3.7374999999999999E-3</v>
      </c>
      <c r="AW21" s="86">
        <f>'20'!$D41*AW$7</f>
        <v>3.4000000000000002E-3</v>
      </c>
      <c r="AX21" s="86">
        <f>'21'!$D41*AX$7</f>
        <v>3.1000000000000003E-3</v>
      </c>
      <c r="AY21" s="86">
        <f>'22'!$D41*AY$7</f>
        <v>2.7875E-3</v>
      </c>
      <c r="AZ21" s="86">
        <f>'23'!$D41*AZ$7</f>
        <v>4.3E-3</v>
      </c>
      <c r="BA21" s="86">
        <f>'24'!$D41*BA$7</f>
        <v>3.875E-3</v>
      </c>
      <c r="BB21" s="86">
        <f>'25'!$D41*BB$7</f>
        <v>2.9624999999999999E-3</v>
      </c>
      <c r="BC21" s="86">
        <f>'26'!$D41*BC$7</f>
        <v>2.6624999999999999E-3</v>
      </c>
      <c r="BD21" s="86">
        <f>'27'!$D41*BD$7</f>
        <v>3.8375000000000002E-3</v>
      </c>
      <c r="BE21" s="86">
        <f>'28'!$D41*BE$7</f>
        <v>3.3500000000000005E-3</v>
      </c>
      <c r="BF21" s="86">
        <f>'29'!$D41*BF$7</f>
        <v>3.2000000000000002E-3</v>
      </c>
      <c r="BG21" s="86">
        <f>'30'!$D41*BG$7</f>
        <v>2.7875E-3</v>
      </c>
      <c r="BH21" s="86">
        <f>'31'!$D41*BH$7</f>
        <v>4.4999999999999997E-3</v>
      </c>
      <c r="BI21" s="87">
        <f>'32'!$D41*BI$7</f>
        <v>3.9624999999999999E-3</v>
      </c>
      <c r="BJ21" s="94">
        <f>SUM(AD21:BI21)</f>
        <v>0.30643750000000003</v>
      </c>
      <c r="BK21" s="38"/>
    </row>
    <row r="22" spans="1:65" x14ac:dyDescent="0.25">
      <c r="A22">
        <v>34.482758620689651</v>
      </c>
      <c r="B22" s="94">
        <f>'1'!D29</f>
        <v>0.23</v>
      </c>
      <c r="C22" s="85">
        <f>'2'!D29</f>
        <v>0.22500000000000001</v>
      </c>
      <c r="D22" s="86">
        <f>'9'!D29</f>
        <v>0.24399999999999999</v>
      </c>
      <c r="E22" s="86">
        <f>'5'!D29</f>
        <v>0.26300000000000001</v>
      </c>
      <c r="F22" s="86">
        <f>'17'!D29</f>
        <v>0.214</v>
      </c>
      <c r="G22" s="87">
        <f>'3'!D29</f>
        <v>0.28399999999999997</v>
      </c>
      <c r="I22" s="38">
        <f t="shared" ref="I22:I31" si="5">C22/$B22-1</f>
        <v>-2.1739130434782594E-2</v>
      </c>
      <c r="J22" s="38">
        <f t="shared" ref="J22:J31" si="6">D22/$B22-1</f>
        <v>6.0869565217391175E-2</v>
      </c>
      <c r="K22" s="38">
        <f t="shared" ref="K22:K31" si="7">E22/$B22-1</f>
        <v>0.14347826086956528</v>
      </c>
      <c r="L22" s="38">
        <f t="shared" ref="L22:L31" si="8">F22/$B22-1</f>
        <v>-6.956521739130439E-2</v>
      </c>
      <c r="M22" s="38">
        <f t="shared" ref="M22:M31" si="9">G22/$B22-1</f>
        <v>0.23478260869565193</v>
      </c>
      <c r="AC22" s="59">
        <v>34.482758620689651</v>
      </c>
      <c r="AD22" s="86">
        <f>'1'!$D42*AD$7</f>
        <v>1.4149999999999999E-2</v>
      </c>
      <c r="AE22" s="86">
        <f>'2'!$D42*AE$7</f>
        <v>1.3150000000000002E-2</v>
      </c>
      <c r="AF22" s="86">
        <f>'3'!$D42*AF$7</f>
        <v>1.9100000000000002E-2</v>
      </c>
      <c r="AG22" s="86">
        <f>'4'!$D42*AG$7</f>
        <v>1.7850000000000001E-2</v>
      </c>
      <c r="AH22" s="86">
        <f>'5'!$D42*AH$7</f>
        <v>1.575E-2</v>
      </c>
      <c r="AI22" s="86">
        <f>'6'!$D42*AI$7</f>
        <v>1.4149999999999999E-2</v>
      </c>
      <c r="AJ22" s="86">
        <f>'7'!$D42*AJ$7</f>
        <v>2.2850000000000002E-2</v>
      </c>
      <c r="AK22" s="86">
        <f>'8'!$D42*AK$7</f>
        <v>2.205E-2</v>
      </c>
      <c r="AL22" s="86">
        <f>'9'!$D42*AL$7</f>
        <v>1.4499999999999999E-2</v>
      </c>
      <c r="AM22" s="86">
        <f>'10'!$D42*AM$7</f>
        <v>1.285E-2</v>
      </c>
      <c r="AN22" s="86">
        <f>'11'!$D42*AN$7</f>
        <v>1.9600000000000003E-2</v>
      </c>
      <c r="AO22" s="86">
        <f>'12'!$D42*AO$7</f>
        <v>1.7299999999999999E-2</v>
      </c>
      <c r="AP22" s="86">
        <f>'13'!$D42*AP$7</f>
        <v>1.6300000000000002E-2</v>
      </c>
      <c r="AQ22" s="86">
        <f>'14'!$D42*AQ$7</f>
        <v>1.3700000000000002E-2</v>
      </c>
      <c r="AR22" s="86">
        <f>'15'!$D42*AR$7</f>
        <v>2.3550000000000001E-2</v>
      </c>
      <c r="AS22" s="86">
        <f>'16'!$D42*AS$7</f>
        <v>2.1000000000000001E-2</v>
      </c>
      <c r="AT22" s="86">
        <f>'17'!$D42*AT$7</f>
        <v>3.1875000000000002E-3</v>
      </c>
      <c r="AU22" s="86">
        <f>'18'!$D42*AU$7</f>
        <v>2.9624999999999999E-3</v>
      </c>
      <c r="AV22" s="86">
        <f>'19'!$D42*AV$7</f>
        <v>4.15E-3</v>
      </c>
      <c r="AW22" s="86">
        <f>'20'!$D42*AW$7</f>
        <v>3.7374999999999999E-3</v>
      </c>
      <c r="AX22" s="86">
        <f>'21'!$D42*AX$7</f>
        <v>3.4000000000000002E-3</v>
      </c>
      <c r="AY22" s="86">
        <f>'22'!$D42*AY$7</f>
        <v>3.0875E-3</v>
      </c>
      <c r="AZ22" s="86">
        <f>'23'!$D42*AZ$7</f>
        <v>4.7000000000000002E-3</v>
      </c>
      <c r="BA22" s="86">
        <f>'24'!$D42*BA$7</f>
        <v>4.2625000000000007E-3</v>
      </c>
      <c r="BB22" s="86">
        <f>'25'!$D42*BB$7</f>
        <v>3.2500000000000003E-3</v>
      </c>
      <c r="BC22" s="86">
        <f>'26'!$D42*BC$7</f>
        <v>2.9499999999999999E-3</v>
      </c>
      <c r="BD22" s="86">
        <f>'27'!$D42*BD$7</f>
        <v>4.2625000000000007E-3</v>
      </c>
      <c r="BE22" s="86">
        <f>'28'!$D42*BE$7</f>
        <v>3.6874999999999998E-3</v>
      </c>
      <c r="BF22" s="86">
        <f>'29'!$D42*BF$7</f>
        <v>3.5249999999999999E-3</v>
      </c>
      <c r="BG22" s="86">
        <f>'30'!$D42*BG$7</f>
        <v>3.075E-3</v>
      </c>
      <c r="BH22" s="86">
        <f>'31'!$D42*BH$7</f>
        <v>4.9375000000000009E-3</v>
      </c>
      <c r="BI22" s="87">
        <f>'32'!$D42*BI$7</f>
        <v>4.3499999999999997E-3</v>
      </c>
      <c r="BJ22" s="94">
        <f t="shared" ref="BJ22:BJ31" si="10">SUM(AD22:BI22)</f>
        <v>0.33737500000000004</v>
      </c>
      <c r="BK22" s="38"/>
    </row>
    <row r="23" spans="1:65" x14ac:dyDescent="0.25">
      <c r="A23">
        <v>20</v>
      </c>
      <c r="B23" s="94">
        <f>'1'!D30</f>
        <v>0.29899999999999999</v>
      </c>
      <c r="C23" s="85">
        <f>'2'!D30</f>
        <v>0.28999999999999998</v>
      </c>
      <c r="D23" s="86">
        <f>'9'!D30</f>
        <v>0.315</v>
      </c>
      <c r="E23" s="86">
        <f>'5'!D30</f>
        <v>0.34399999999999997</v>
      </c>
      <c r="F23" s="86">
        <f>'17'!D30</f>
        <v>0.27800000000000002</v>
      </c>
      <c r="G23" s="87">
        <f>'3'!D30</f>
        <v>0.36599999999999999</v>
      </c>
      <c r="I23" s="38">
        <f t="shared" si="5"/>
        <v>-3.0100334448160515E-2</v>
      </c>
      <c r="J23" s="38">
        <f t="shared" si="6"/>
        <v>5.3511705685618693E-2</v>
      </c>
      <c r="K23" s="38">
        <f t="shared" si="7"/>
        <v>0.15050167224080258</v>
      </c>
      <c r="L23" s="38">
        <f t="shared" si="8"/>
        <v>-7.0234113712374424E-2</v>
      </c>
      <c r="M23" s="38">
        <f t="shared" si="9"/>
        <v>0.2240802675585285</v>
      </c>
      <c r="AC23" s="59">
        <v>20</v>
      </c>
      <c r="AD23" s="86">
        <f>'1'!$D43*AD$7</f>
        <v>1.7950000000000001E-2</v>
      </c>
      <c r="AE23" s="86">
        <f>'2'!$D43*AE$7</f>
        <v>1.6700000000000003E-2</v>
      </c>
      <c r="AF23" s="86">
        <f>'3'!$D43*AF$7</f>
        <v>2.4300000000000002E-2</v>
      </c>
      <c r="AG23" s="86">
        <f>'4'!$D43*AG$7</f>
        <v>2.2350000000000002E-2</v>
      </c>
      <c r="AH23" s="86">
        <f>'5'!$D43*AH$7</f>
        <v>1.9800000000000002E-2</v>
      </c>
      <c r="AI23" s="86">
        <f>'6'!$D43*AI$7</f>
        <v>1.7899999999999999E-2</v>
      </c>
      <c r="AJ23" s="86">
        <f>'7'!$D43*AJ$7</f>
        <v>2.8399999999999998E-2</v>
      </c>
      <c r="AK23" s="86">
        <f>'8'!$D43*AK$7</f>
        <v>2.7150000000000004E-2</v>
      </c>
      <c r="AL23" s="86">
        <f>'9'!$D43*AL$7</f>
        <v>1.84E-2</v>
      </c>
      <c r="AM23" s="86">
        <f>'10'!$D43*AM$7</f>
        <v>1.6300000000000002E-2</v>
      </c>
      <c r="AN23" s="86">
        <f>'11'!$D43*AN$7</f>
        <v>2.4850000000000001E-2</v>
      </c>
      <c r="AO23" s="86">
        <f>'12'!$D43*AO$7</f>
        <v>2.1600000000000001E-2</v>
      </c>
      <c r="AP23" s="86">
        <f>'13'!$D43*AP$7</f>
        <v>2.0500000000000001E-2</v>
      </c>
      <c r="AQ23" s="86">
        <f>'14'!$D43*AQ$7</f>
        <v>1.7299999999999999E-2</v>
      </c>
      <c r="AR23" s="86">
        <f>'15'!$D43*AR$7</f>
        <v>2.9249999999999998E-2</v>
      </c>
      <c r="AS23" s="86">
        <f>'16'!$D43*AS$7</f>
        <v>2.6000000000000002E-2</v>
      </c>
      <c r="AT23" s="86">
        <f>'17'!$D43*AT$7</f>
        <v>4.0625000000000001E-3</v>
      </c>
      <c r="AU23" s="86">
        <f>'18'!$D43*AU$7</f>
        <v>3.7499999999999999E-3</v>
      </c>
      <c r="AV23" s="86">
        <f>'19'!$D43*AV$7</f>
        <v>5.2250000000000005E-3</v>
      </c>
      <c r="AW23" s="86">
        <f>'20'!$D43*AW$7</f>
        <v>4.725E-3</v>
      </c>
      <c r="AX23" s="86">
        <f>'21'!$D43*AX$7</f>
        <v>4.3375000000000002E-3</v>
      </c>
      <c r="AY23" s="86">
        <f>'22'!$D43*AY$7</f>
        <v>3.9000000000000003E-3</v>
      </c>
      <c r="AZ23" s="86">
        <f>'23'!$D43*AZ$7</f>
        <v>5.9624999999999999E-3</v>
      </c>
      <c r="BA23" s="86">
        <f>'24'!$D43*BA$7</f>
        <v>5.3E-3</v>
      </c>
      <c r="BB23" s="86">
        <f>'25'!$D43*BB$7</f>
        <v>4.1375000000000006E-3</v>
      </c>
      <c r="BC23" s="86">
        <f>'26'!$D43*BC$7</f>
        <v>3.725E-3</v>
      </c>
      <c r="BD23" s="86">
        <f>'27'!$D43*BD$7</f>
        <v>5.3625000000000001E-3</v>
      </c>
      <c r="BE23" s="86">
        <f>'28'!$D43*BE$7</f>
        <v>4.6500000000000005E-3</v>
      </c>
      <c r="BF23" s="86">
        <f>'29'!$D43*BF$7</f>
        <v>4.4749999999999998E-3</v>
      </c>
      <c r="BG23" s="86">
        <f>'30'!$D43*BG$7</f>
        <v>3.9000000000000003E-3</v>
      </c>
      <c r="BH23" s="86">
        <f>'31'!$D43*BH$7</f>
        <v>6.2375E-3</v>
      </c>
      <c r="BI23" s="87">
        <f>'32'!$D43*BI$7</f>
        <v>5.4000000000000003E-3</v>
      </c>
      <c r="BJ23" s="94">
        <f t="shared" si="10"/>
        <v>0.42390000000000005</v>
      </c>
      <c r="BK23" s="38"/>
    </row>
    <row r="24" spans="1:65" x14ac:dyDescent="0.25">
      <c r="A24">
        <v>10</v>
      </c>
      <c r="B24" s="94">
        <f>'1'!D31</f>
        <v>0.49299999999999999</v>
      </c>
      <c r="C24" s="85">
        <f>'2'!D31</f>
        <v>0.47699999999999998</v>
      </c>
      <c r="D24" s="86">
        <f>'9'!D31</f>
        <v>0.51500000000000001</v>
      </c>
      <c r="E24" s="86">
        <f>'5'!D31</f>
        <v>0.55600000000000005</v>
      </c>
      <c r="F24" s="86">
        <f>'17'!D31</f>
        <v>0.45800000000000002</v>
      </c>
      <c r="G24" s="87">
        <f>'3'!D31</f>
        <v>0.59599999999999997</v>
      </c>
      <c r="I24" s="38">
        <f t="shared" si="5"/>
        <v>-3.2454361054766734E-2</v>
      </c>
      <c r="J24" s="38">
        <f t="shared" si="6"/>
        <v>4.4624746450304231E-2</v>
      </c>
      <c r="K24" s="38">
        <f t="shared" si="7"/>
        <v>0.12778904665314417</v>
      </c>
      <c r="L24" s="38">
        <f t="shared" si="8"/>
        <v>-7.0993914807302216E-2</v>
      </c>
      <c r="M24" s="38">
        <f t="shared" si="9"/>
        <v>0.20892494929006089</v>
      </c>
      <c r="AC24" s="59">
        <v>10</v>
      </c>
      <c r="AD24" s="86">
        <f>'1'!$D44*AD$7</f>
        <v>2.9100000000000001E-2</v>
      </c>
      <c r="AE24" s="86">
        <f>'2'!$D44*AE$7</f>
        <v>2.7200000000000002E-2</v>
      </c>
      <c r="AF24" s="86">
        <f>'3'!$D44*AF$7</f>
        <v>3.8450000000000005E-2</v>
      </c>
      <c r="AG24" s="86">
        <f>'4'!$D44*AG$7</f>
        <v>3.5799999999999998E-2</v>
      </c>
      <c r="AH24" s="86">
        <f>'5'!$D44*AH$7</f>
        <v>3.1900000000000005E-2</v>
      </c>
      <c r="AI24" s="86">
        <f>'6'!$D44*AI$7</f>
        <v>2.9049999999999999E-2</v>
      </c>
      <c r="AJ24" s="86">
        <f>'7'!$D44*AJ$7</f>
        <v>4.4800000000000006E-2</v>
      </c>
      <c r="AK24" s="86">
        <f>'8'!$D44*AK$7</f>
        <v>4.24E-2</v>
      </c>
      <c r="AL24" s="86">
        <f>'9'!$D44*AL$7</f>
        <v>2.9850000000000002E-2</v>
      </c>
      <c r="AM24" s="86">
        <f>'10'!$D44*AM$7</f>
        <v>2.6600000000000002E-2</v>
      </c>
      <c r="AN24" s="86">
        <f>'11'!$D44*AN$7</f>
        <v>3.9600000000000003E-2</v>
      </c>
      <c r="AO24" s="86">
        <f>'12'!$D44*AO$7</f>
        <v>3.4749999999999996E-2</v>
      </c>
      <c r="AP24" s="86">
        <f>'13'!$D44*AP$7</f>
        <v>3.3050000000000003E-2</v>
      </c>
      <c r="AQ24" s="86">
        <f>'14'!$D44*AQ$7</f>
        <v>2.8199999999999999E-2</v>
      </c>
      <c r="AR24" s="86">
        <f>'15'!$D44*AR$7</f>
        <v>4.6450000000000005E-2</v>
      </c>
      <c r="AS24" s="86">
        <f>'16'!$D44*AS$7</f>
        <v>4.0600000000000004E-2</v>
      </c>
      <c r="AT24" s="86">
        <f>'17'!$D44*AT$7</f>
        <v>6.6750000000000004E-3</v>
      </c>
      <c r="AU24" s="86">
        <f>'18'!$D44*AU$7</f>
        <v>6.2125000000000001E-3</v>
      </c>
      <c r="AV24" s="86">
        <f>'19'!$D44*AV$7</f>
        <v>8.687499999999999E-3</v>
      </c>
      <c r="AW24" s="86">
        <f>'20'!$D44*AW$7</f>
        <v>7.7125000000000006E-3</v>
      </c>
      <c r="AX24" s="86">
        <f>'21'!$D44*AX$7</f>
        <v>7.0875E-3</v>
      </c>
      <c r="AY24" s="86">
        <f>'22'!$D44*AY$7</f>
        <v>6.4375000000000005E-3</v>
      </c>
      <c r="AZ24" s="86">
        <f>'23'!$D44*AZ$7</f>
        <v>9.6875000000000017E-3</v>
      </c>
      <c r="BA24" s="86">
        <f>'24'!$D44*BA$7</f>
        <v>8.6374999999999993E-3</v>
      </c>
      <c r="BB24" s="86">
        <f>'25'!$D44*BB$7</f>
        <v>6.8000000000000005E-3</v>
      </c>
      <c r="BC24" s="86">
        <f>'26'!$D44*BC$7</f>
        <v>6.1749999999999999E-3</v>
      </c>
      <c r="BD24" s="86">
        <f>'27'!$D44*BD$7</f>
        <v>8.8999999999999999E-3</v>
      </c>
      <c r="BE24" s="86">
        <f>'28'!$D44*BE$7</f>
        <v>7.6E-3</v>
      </c>
      <c r="BF24" s="86">
        <f>'29'!$D44*BF$7</f>
        <v>7.3249999999999999E-3</v>
      </c>
      <c r="BG24" s="86">
        <f>'30'!$D44*BG$7</f>
        <v>6.4250000000000002E-3</v>
      </c>
      <c r="BH24" s="86">
        <f>'31'!$D44*BH$7</f>
        <v>1.0150000000000001E-2</v>
      </c>
      <c r="BI24" s="87">
        <f>'32'!$D44*BI$7</f>
        <v>8.7124999999999998E-3</v>
      </c>
      <c r="BJ24" s="94">
        <f t="shared" si="10"/>
        <v>0.6810250000000001</v>
      </c>
      <c r="BK24" s="38"/>
    </row>
    <row r="25" spans="1:65" x14ac:dyDescent="0.25">
      <c r="A25">
        <v>5</v>
      </c>
      <c r="B25" s="94">
        <f>'1'!D32</f>
        <v>0.46200000000000002</v>
      </c>
      <c r="C25" s="85">
        <f>'2'!D32</f>
        <v>0.45600000000000002</v>
      </c>
      <c r="D25" s="86">
        <f>'9'!D32</f>
        <v>0.496</v>
      </c>
      <c r="E25" s="86">
        <f>'5'!D32</f>
        <v>0.53100000000000003</v>
      </c>
      <c r="F25" s="86">
        <f>'17'!D32</f>
        <v>0.42799999999999999</v>
      </c>
      <c r="G25" s="87">
        <f>'3'!D32</f>
        <v>0.59899999999999998</v>
      </c>
      <c r="I25" s="38">
        <f t="shared" si="5"/>
        <v>-1.2987012987012991E-2</v>
      </c>
      <c r="J25" s="38">
        <f t="shared" si="6"/>
        <v>7.3593073593073433E-2</v>
      </c>
      <c r="K25" s="38">
        <f t="shared" si="7"/>
        <v>0.14935064935064934</v>
      </c>
      <c r="L25" s="38">
        <f t="shared" si="8"/>
        <v>-7.3593073593073655E-2</v>
      </c>
      <c r="M25" s="38">
        <f t="shared" si="9"/>
        <v>0.29653679653679643</v>
      </c>
      <c r="AC25" s="59">
        <v>5</v>
      </c>
      <c r="AD25" s="86">
        <f>'1'!$D45*AD$7</f>
        <v>3.3000000000000002E-2</v>
      </c>
      <c r="AE25" s="86">
        <f>'2'!$D45*AE$7</f>
        <v>3.0700000000000002E-2</v>
      </c>
      <c r="AF25" s="86">
        <f>'3'!$D45*AF$7</f>
        <v>4.4850000000000001E-2</v>
      </c>
      <c r="AG25" s="86">
        <f>'4'!$D45*AG$7</f>
        <v>4.2050000000000004E-2</v>
      </c>
      <c r="AH25" s="86">
        <f>'5'!$D45*AH$7</f>
        <v>3.6499999999999998E-2</v>
      </c>
      <c r="AI25" s="86">
        <f>'6'!$D45*AI$7</f>
        <v>3.3000000000000002E-2</v>
      </c>
      <c r="AJ25" s="86">
        <f>'7'!$D45*AJ$7</f>
        <v>5.3000000000000005E-2</v>
      </c>
      <c r="AK25" s="86">
        <f>'8'!$D45*AK$7</f>
        <v>5.1500000000000004E-2</v>
      </c>
      <c r="AL25" s="86">
        <f>'9'!$D45*AL$7</f>
        <v>3.4100000000000005E-2</v>
      </c>
      <c r="AM25" s="86">
        <f>'10'!$D45*AM$7</f>
        <v>2.9950000000000001E-2</v>
      </c>
      <c r="AN25" s="86">
        <f>'11'!$D45*AN$7</f>
        <v>4.6600000000000003E-2</v>
      </c>
      <c r="AO25" s="86">
        <f>'12'!$D45*AO$7</f>
        <v>4.0600000000000004E-2</v>
      </c>
      <c r="AP25" s="86">
        <f>'13'!$D45*AP$7</f>
        <v>3.7950000000000005E-2</v>
      </c>
      <c r="AQ25" s="86">
        <f>'14'!$D45*AQ$7</f>
        <v>3.1900000000000005E-2</v>
      </c>
      <c r="AR25" s="86">
        <f>'15'!$D45*AR$7</f>
        <v>5.5000000000000007E-2</v>
      </c>
      <c r="AS25" s="86">
        <f>'16'!$D45*AS$7</f>
        <v>4.9350000000000005E-2</v>
      </c>
      <c r="AT25" s="86">
        <f>'17'!$D45*AT$7</f>
        <v>7.4999999999999997E-3</v>
      </c>
      <c r="AU25" s="86">
        <f>'18'!$D45*AU$7</f>
        <v>6.9125000000000011E-3</v>
      </c>
      <c r="AV25" s="86">
        <f>'19'!$D45*AV$7</f>
        <v>9.9750000000000012E-3</v>
      </c>
      <c r="AW25" s="86">
        <f>'20'!$D45*AW$7</f>
        <v>8.9875000000000007E-3</v>
      </c>
      <c r="AX25" s="86">
        <f>'21'!$D45*AX$7</f>
        <v>8.0499999999999999E-3</v>
      </c>
      <c r="AY25" s="86">
        <f>'22'!$D45*AY$7</f>
        <v>7.2125000000000002E-3</v>
      </c>
      <c r="AZ25" s="86">
        <f>'23'!$D45*AZ$7</f>
        <v>1.1387500000000002E-2</v>
      </c>
      <c r="BA25" s="86">
        <f>'24'!$D45*BA$7</f>
        <v>1.0137500000000001E-2</v>
      </c>
      <c r="BB25" s="86">
        <f>'25'!$D45*BB$7</f>
        <v>7.6750000000000004E-3</v>
      </c>
      <c r="BC25" s="86">
        <f>'26'!$D45*BC$7</f>
        <v>6.8750000000000009E-3</v>
      </c>
      <c r="BD25" s="86">
        <f>'27'!$D45*BD$7</f>
        <v>1.02875E-2</v>
      </c>
      <c r="BE25" s="86">
        <f>'28'!$D45*BE$7</f>
        <v>8.8749999999999992E-3</v>
      </c>
      <c r="BF25" s="86">
        <f>'29'!$D45*BF$7</f>
        <v>8.4000000000000012E-3</v>
      </c>
      <c r="BG25" s="86">
        <f>'30'!$D45*BG$7</f>
        <v>7.1999999999999998E-3</v>
      </c>
      <c r="BH25" s="86">
        <f>'31'!$D45*BH$7</f>
        <v>1.2087500000000001E-2</v>
      </c>
      <c r="BI25" s="87">
        <f>'32'!$D45*BI$7</f>
        <v>1.02875E-2</v>
      </c>
      <c r="BJ25" s="94">
        <f t="shared" si="10"/>
        <v>0.79189999999999994</v>
      </c>
      <c r="BK25" s="38"/>
    </row>
    <row r="26" spans="1:65" x14ac:dyDescent="0.25">
      <c r="A26">
        <v>3.3333333333333335</v>
      </c>
      <c r="B26" s="94">
        <f>'1'!D33</f>
        <v>0.317</v>
      </c>
      <c r="C26" s="85">
        <f>'2'!D33</f>
        <v>0.315</v>
      </c>
      <c r="D26" s="86">
        <f>'9'!D33</f>
        <v>0.34399999999999997</v>
      </c>
      <c r="E26" s="86">
        <f>'5'!D33</f>
        <v>0.36599999999999999</v>
      </c>
      <c r="F26" s="86">
        <f>'17'!D33</f>
        <v>0.29499999999999998</v>
      </c>
      <c r="G26" s="87">
        <f>'3'!D33</f>
        <v>0.42399999999999999</v>
      </c>
      <c r="I26" s="38">
        <f t="shared" si="5"/>
        <v>-6.3091482649841879E-3</v>
      </c>
      <c r="J26" s="38">
        <f t="shared" si="6"/>
        <v>8.5173501577286981E-2</v>
      </c>
      <c r="K26" s="38">
        <f t="shared" si="7"/>
        <v>0.15457413249211349</v>
      </c>
      <c r="L26" s="38">
        <f t="shared" si="8"/>
        <v>-6.9400630914826511E-2</v>
      </c>
      <c r="M26" s="38">
        <f t="shared" si="9"/>
        <v>0.33753943217665605</v>
      </c>
      <c r="AC26" s="59">
        <v>3.3333333333333335</v>
      </c>
      <c r="AD26" s="86">
        <f>'1'!$D46*AD$7</f>
        <v>2.5550000000000003E-2</v>
      </c>
      <c r="AE26" s="86">
        <f>'2'!$D46*AE$7</f>
        <v>2.3800000000000002E-2</v>
      </c>
      <c r="AF26" s="86">
        <f>'3'!$D46*AF$7</f>
        <v>3.6650000000000002E-2</v>
      </c>
      <c r="AG26" s="86">
        <f>'4'!$D46*AG$7</f>
        <v>3.5200000000000002E-2</v>
      </c>
      <c r="AH26" s="86">
        <f>'5'!$D46*AH$7</f>
        <v>2.8749999999999998E-2</v>
      </c>
      <c r="AI26" s="86">
        <f>'6'!$D46*AI$7</f>
        <v>2.5650000000000003E-2</v>
      </c>
      <c r="AJ26" s="86">
        <f>'7'!$D46*AJ$7</f>
        <v>4.4550000000000006E-2</v>
      </c>
      <c r="AK26" s="86">
        <f>'8'!$D46*AK$7</f>
        <v>4.4400000000000002E-2</v>
      </c>
      <c r="AL26" s="86">
        <f>'9'!$D46*AL$7</f>
        <v>2.6550000000000004E-2</v>
      </c>
      <c r="AM26" s="86">
        <f>'10'!$D46*AM$7</f>
        <v>2.3100000000000002E-2</v>
      </c>
      <c r="AN26" s="86">
        <f>'11'!$D46*AN$7</f>
        <v>3.8150000000000003E-2</v>
      </c>
      <c r="AO26" s="86">
        <f>'12'!$D46*AO$7</f>
        <v>3.4000000000000002E-2</v>
      </c>
      <c r="AP26" s="86">
        <f>'13'!$D46*AP$7</f>
        <v>3.0249999999999999E-2</v>
      </c>
      <c r="AQ26" s="86">
        <f>'14'!$D46*AQ$7</f>
        <v>2.4550000000000002E-2</v>
      </c>
      <c r="AR26" s="86">
        <f>'15'!$D46*AR$7</f>
        <v>4.6650000000000004E-2</v>
      </c>
      <c r="AS26" s="86">
        <f>'16'!$D46*AS$7</f>
        <v>4.2050000000000004E-2</v>
      </c>
      <c r="AT26" s="86">
        <f>'17'!$D46*AT$7</f>
        <v>5.7625000000000003E-3</v>
      </c>
      <c r="AU26" s="86">
        <f>'18'!$D46*AU$7</f>
        <v>5.2624999999999998E-3</v>
      </c>
      <c r="AV26" s="86">
        <f>'19'!$D46*AV$7</f>
        <v>8.0375000000000012E-3</v>
      </c>
      <c r="AW26" s="86">
        <f>'20'!$D46*AW$7</f>
        <v>7.2750000000000002E-3</v>
      </c>
      <c r="AX26" s="86">
        <f>'21'!$D46*AX$7</f>
        <v>6.2500000000000003E-3</v>
      </c>
      <c r="AY26" s="86">
        <f>'22'!$D46*AY$7</f>
        <v>5.5250000000000004E-3</v>
      </c>
      <c r="AZ26" s="86">
        <f>'23'!$D46*AZ$7</f>
        <v>9.300000000000001E-3</v>
      </c>
      <c r="BA26" s="86">
        <f>'24'!$D46*BA$7</f>
        <v>8.4625000000000013E-3</v>
      </c>
      <c r="BB26" s="86">
        <f>'25'!$D46*BB$7</f>
        <v>5.9624999999999999E-3</v>
      </c>
      <c r="BC26" s="86">
        <f>'26'!$D46*BC$7</f>
        <v>5.2375E-3</v>
      </c>
      <c r="BD26" s="86">
        <f>'27'!$D46*BD$7</f>
        <v>8.3750000000000005E-3</v>
      </c>
      <c r="BE26" s="86">
        <f>'28'!$D46*BE$7</f>
        <v>7.1999999999999998E-3</v>
      </c>
      <c r="BF26" s="86">
        <f>'29'!$D46*BF$7</f>
        <v>6.5500000000000003E-3</v>
      </c>
      <c r="BG26" s="86">
        <f>'30'!$D46*BG$7</f>
        <v>5.5000000000000005E-3</v>
      </c>
      <c r="BH26" s="86">
        <f>'31'!$D46*BH$7</f>
        <v>9.9000000000000008E-3</v>
      </c>
      <c r="BI26" s="87">
        <f>'32'!$D46*BI$7</f>
        <v>8.6374999999999993E-3</v>
      </c>
      <c r="BJ26" s="94">
        <f t="shared" si="10"/>
        <v>0.64308750000000003</v>
      </c>
      <c r="BK26" s="38"/>
    </row>
    <row r="27" spans="1:65" x14ac:dyDescent="0.25">
      <c r="A27">
        <v>2.5</v>
      </c>
      <c r="B27" s="94">
        <f>'1'!D34</f>
        <v>0.247</v>
      </c>
      <c r="C27" s="85">
        <f>'2'!D34</f>
        <v>0.249</v>
      </c>
      <c r="D27" s="86">
        <f>'9'!D34</f>
        <v>0.26800000000000002</v>
      </c>
      <c r="E27" s="86">
        <f>'5'!D34</f>
        <v>0.28799999999999998</v>
      </c>
      <c r="F27" s="86">
        <f>'17'!D34</f>
        <v>0.22900000000000001</v>
      </c>
      <c r="G27" s="87">
        <f>'3'!D34</f>
        <v>0.33600000000000002</v>
      </c>
      <c r="I27" s="38">
        <f t="shared" si="5"/>
        <v>8.0971659919029104E-3</v>
      </c>
      <c r="J27" s="38">
        <f t="shared" si="6"/>
        <v>8.5020242914979782E-2</v>
      </c>
      <c r="K27" s="38">
        <f t="shared" si="7"/>
        <v>0.165991902834008</v>
      </c>
      <c r="L27" s="38">
        <f t="shared" si="8"/>
        <v>-7.2874493927125417E-2</v>
      </c>
      <c r="M27" s="38">
        <f t="shared" si="9"/>
        <v>0.36032388663967629</v>
      </c>
      <c r="AC27" s="59">
        <v>2.5</v>
      </c>
      <c r="AD27" s="86">
        <f>'1'!$D47*AD$7</f>
        <v>2.035E-2</v>
      </c>
      <c r="AE27" s="86">
        <f>'2'!$D47*AE$7</f>
        <v>1.9000000000000003E-2</v>
      </c>
      <c r="AF27" s="86">
        <f>'3'!$D47*AF$7</f>
        <v>0.03</v>
      </c>
      <c r="AG27" s="86">
        <f>'4'!$D47*AG$7</f>
        <v>2.9249999999999998E-2</v>
      </c>
      <c r="AH27" s="86">
        <f>'5'!$D47*AH$7</f>
        <v>2.3250000000000003E-2</v>
      </c>
      <c r="AI27" s="86">
        <f>'6'!$D47*AI$7</f>
        <v>2.06E-2</v>
      </c>
      <c r="AJ27" s="86">
        <f>'7'!$D47*AJ$7</f>
        <v>3.6999999999999998E-2</v>
      </c>
      <c r="AK27" s="86">
        <f>'8'!$D47*AK$7</f>
        <v>3.755E-2</v>
      </c>
      <c r="AL27" s="86">
        <f>'9'!$D47*AL$7</f>
        <v>2.1350000000000001E-2</v>
      </c>
      <c r="AM27" s="86">
        <f>'10'!$D47*AM$7</f>
        <v>1.84E-2</v>
      </c>
      <c r="AN27" s="86">
        <f>'11'!$D47*AN$7</f>
        <v>3.15E-2</v>
      </c>
      <c r="AO27" s="86">
        <f>'12'!$D47*AO$7</f>
        <v>2.8199999999999999E-2</v>
      </c>
      <c r="AP27" s="86">
        <f>'13'!$D47*AP$7</f>
        <v>2.46E-2</v>
      </c>
      <c r="AQ27" s="86">
        <f>'14'!$D47*AQ$7</f>
        <v>1.9650000000000001E-2</v>
      </c>
      <c r="AR27" s="86">
        <f>'15'!$D47*AR$7</f>
        <v>3.8650000000000004E-2</v>
      </c>
      <c r="AS27" s="86">
        <f>'16'!$D47*AS$7</f>
        <v>3.5700000000000003E-2</v>
      </c>
      <c r="AT27" s="86">
        <f>'17'!$D47*AT$7</f>
        <v>4.5624999999999997E-3</v>
      </c>
      <c r="AU27" s="86">
        <f>'18'!$D47*AU$7</f>
        <v>4.1750000000000008E-3</v>
      </c>
      <c r="AV27" s="86">
        <f>'19'!$D47*AV$7</f>
        <v>6.5500000000000003E-3</v>
      </c>
      <c r="AW27" s="86">
        <f>'20'!$D47*AW$7</f>
        <v>6.0375000000000003E-3</v>
      </c>
      <c r="AX27" s="86">
        <f>'21'!$D47*AX$7</f>
        <v>4.9750000000000003E-3</v>
      </c>
      <c r="AY27" s="86">
        <f>'22'!$D47*AY$7</f>
        <v>4.3874999999999999E-3</v>
      </c>
      <c r="AZ27" s="86">
        <f>'23'!$D47*AZ$7</f>
        <v>7.6249999999999998E-3</v>
      </c>
      <c r="BA27" s="86">
        <f>'24'!$D47*BA$7</f>
        <v>7.0125000000000014E-3</v>
      </c>
      <c r="BB27" s="86">
        <f>'25'!$D47*BB$7</f>
        <v>4.725E-3</v>
      </c>
      <c r="BC27" s="86">
        <f>'26'!$D47*BC$7</f>
        <v>4.1625000000000004E-3</v>
      </c>
      <c r="BD27" s="86">
        <f>'27'!$D47*BD$7</f>
        <v>6.8125000000000008E-3</v>
      </c>
      <c r="BE27" s="86">
        <f>'28'!$D47*BE$7</f>
        <v>5.9874999999999998E-3</v>
      </c>
      <c r="BF27" s="86">
        <f>'29'!$D47*BF$7</f>
        <v>5.2624999999999998E-3</v>
      </c>
      <c r="BG27" s="86">
        <f>'30'!$D47*BG$7</f>
        <v>4.3625000000000001E-3</v>
      </c>
      <c r="BH27" s="86">
        <f>'31'!$D47*BH$7</f>
        <v>8.212500000000001E-3</v>
      </c>
      <c r="BI27" s="87">
        <f>'32'!$D47*BI$7</f>
        <v>7.175E-3</v>
      </c>
      <c r="BJ27" s="94">
        <f t="shared" si="10"/>
        <v>0.52707499999999996</v>
      </c>
      <c r="BK27" s="38"/>
    </row>
    <row r="28" spans="1:65" x14ac:dyDescent="0.25">
      <c r="A28">
        <v>2</v>
      </c>
      <c r="B28" s="94">
        <f>'1'!D35</f>
        <v>0.17799999999999999</v>
      </c>
      <c r="C28" s="85">
        <f>'2'!D35</f>
        <v>0.18</v>
      </c>
      <c r="D28" s="86">
        <f>'9'!D35</f>
        <v>0.19400000000000001</v>
      </c>
      <c r="E28" s="86">
        <f>'5'!D35</f>
        <v>0.20899999999999999</v>
      </c>
      <c r="F28" s="86">
        <f>'17'!D35</f>
        <v>0.16600000000000001</v>
      </c>
      <c r="G28" s="87">
        <f>'3'!D35</f>
        <v>0.245</v>
      </c>
      <c r="I28" s="38">
        <f t="shared" si="5"/>
        <v>1.1235955056179803E-2</v>
      </c>
      <c r="J28" s="38">
        <f t="shared" si="6"/>
        <v>8.98876404494382E-2</v>
      </c>
      <c r="K28" s="38">
        <f t="shared" si="7"/>
        <v>0.17415730337078661</v>
      </c>
      <c r="L28" s="38">
        <f t="shared" si="8"/>
        <v>-6.7415730337078594E-2</v>
      </c>
      <c r="M28" s="38">
        <f t="shared" si="9"/>
        <v>0.37640449438202261</v>
      </c>
      <c r="AC28" s="59">
        <v>2</v>
      </c>
      <c r="AD28" s="86">
        <f>'1'!$D48*AD$7</f>
        <v>1.6650000000000002E-2</v>
      </c>
      <c r="AE28" s="86">
        <f>'2'!$D48*AE$7</f>
        <v>1.5550000000000001E-2</v>
      </c>
      <c r="AF28" s="86">
        <f>'3'!$D48*AF$7</f>
        <v>2.495E-2</v>
      </c>
      <c r="AG28" s="86">
        <f>'4'!$D48*AG$7</f>
        <v>2.47E-2</v>
      </c>
      <c r="AH28" s="86">
        <f>'5'!$D48*AH$7</f>
        <v>1.9000000000000003E-2</v>
      </c>
      <c r="AI28" s="86">
        <f>'6'!$D48*AI$7</f>
        <v>1.685E-2</v>
      </c>
      <c r="AJ28" s="86">
        <f>'7'!$D48*AJ$7</f>
        <v>3.0700000000000002E-2</v>
      </c>
      <c r="AK28" s="86">
        <f>'8'!$D48*AK$7</f>
        <v>3.1900000000000005E-2</v>
      </c>
      <c r="AL28" s="86">
        <f>'9'!$D48*AL$7</f>
        <v>1.7499999999999998E-2</v>
      </c>
      <c r="AM28" s="86">
        <f>'10'!$D48*AM$7</f>
        <v>1.5050000000000001E-2</v>
      </c>
      <c r="AN28" s="86">
        <f>'11'!$D48*AN$7</f>
        <v>2.6150000000000003E-2</v>
      </c>
      <c r="AO28" s="86">
        <f>'12'!$D48*AO$7</f>
        <v>2.4050000000000002E-2</v>
      </c>
      <c r="AP28" s="86">
        <f>'13'!$D48*AP$7</f>
        <v>2.0150000000000001E-2</v>
      </c>
      <c r="AQ28" s="86">
        <f>'14'!$D48*AQ$7</f>
        <v>1.61E-2</v>
      </c>
      <c r="AR28" s="86">
        <f>'15'!$D48*AR$7</f>
        <v>3.2300000000000002E-2</v>
      </c>
      <c r="AS28" s="86">
        <f>'16'!$D48*AS$7</f>
        <v>3.0300000000000001E-2</v>
      </c>
      <c r="AT28" s="86">
        <f>'17'!$D48*AT$7</f>
        <v>3.7125000000000001E-3</v>
      </c>
      <c r="AU28" s="86">
        <f>'18'!$D48*AU$7</f>
        <v>3.4000000000000002E-3</v>
      </c>
      <c r="AV28" s="86">
        <f>'19'!$D48*AV$7</f>
        <v>5.4125000000000006E-3</v>
      </c>
      <c r="AW28" s="86">
        <f>'20'!$D48*AW$7</f>
        <v>5.0500000000000007E-3</v>
      </c>
      <c r="AX28" s="86">
        <f>'21'!$D48*AX$7</f>
        <v>4.0750000000000005E-3</v>
      </c>
      <c r="AY28" s="86">
        <f>'22'!$D48*AY$7</f>
        <v>3.5875E-3</v>
      </c>
      <c r="AZ28" s="86">
        <f>'23'!$D48*AZ$7</f>
        <v>6.3375000000000003E-3</v>
      </c>
      <c r="BA28" s="86">
        <f>'24'!$D48*BA$7</f>
        <v>5.9624999999999999E-3</v>
      </c>
      <c r="BB28" s="86">
        <f>'25'!$D48*BB$7</f>
        <v>3.8625E-3</v>
      </c>
      <c r="BC28" s="86">
        <f>'26'!$D48*BC$7</f>
        <v>3.3875000000000003E-3</v>
      </c>
      <c r="BD28" s="86">
        <f>'27'!$D48*BD$7</f>
        <v>5.6750000000000004E-3</v>
      </c>
      <c r="BE28" s="86">
        <f>'28'!$D48*BE$7</f>
        <v>5.0250000000000008E-3</v>
      </c>
      <c r="BF28" s="86">
        <f>'29'!$D48*BF$7</f>
        <v>4.3375000000000002E-3</v>
      </c>
      <c r="BG28" s="86">
        <f>'30'!$D48*BG$7</f>
        <v>3.5750000000000001E-3</v>
      </c>
      <c r="BH28" s="86">
        <f>'31'!$D48*BH$7</f>
        <v>6.8250000000000012E-3</v>
      </c>
      <c r="BI28" s="87">
        <f>'32'!$D48*BI$7</f>
        <v>6.1625000000000004E-3</v>
      </c>
      <c r="BJ28" s="94">
        <f t="shared" si="10"/>
        <v>0.4382875</v>
      </c>
      <c r="BK28" s="38"/>
    </row>
    <row r="29" spans="1:65" x14ac:dyDescent="0.25">
      <c r="A29">
        <v>1</v>
      </c>
      <c r="B29" s="94">
        <f>'1'!D36</f>
        <v>7.8600000000000003E-2</v>
      </c>
      <c r="C29" s="85">
        <f>'2'!D36</f>
        <v>7.9699999999999993E-2</v>
      </c>
      <c r="D29" s="86">
        <f>'9'!D36</f>
        <v>8.6800000000000002E-2</v>
      </c>
      <c r="E29" s="86">
        <f>'5'!D36</f>
        <v>9.2899999999999996E-2</v>
      </c>
      <c r="F29" s="86">
        <f>'17'!D36</f>
        <v>7.2400000000000006E-2</v>
      </c>
      <c r="G29" s="87">
        <f>'3'!D36</f>
        <v>0.112</v>
      </c>
      <c r="I29" s="38">
        <f t="shared" si="5"/>
        <v>1.3994910941475647E-2</v>
      </c>
      <c r="J29" s="38">
        <f t="shared" si="6"/>
        <v>0.10432569974554706</v>
      </c>
      <c r="K29" s="38">
        <f t="shared" si="7"/>
        <v>0.18193384223918563</v>
      </c>
      <c r="L29" s="38">
        <f t="shared" si="8"/>
        <v>-7.8880407124681917E-2</v>
      </c>
      <c r="M29" s="38">
        <f t="shared" si="9"/>
        <v>0.42493638676844792</v>
      </c>
      <c r="AC29" s="59">
        <v>1</v>
      </c>
      <c r="AD29" s="86">
        <f>'1'!$D49*AD$7</f>
        <v>7.4000000000000003E-3</v>
      </c>
      <c r="AE29" s="86">
        <f>'2'!$D49*AE$7</f>
        <v>7.0499999999999998E-3</v>
      </c>
      <c r="AF29" s="86">
        <f>'3'!$D49*AF$7</f>
        <v>1.14E-2</v>
      </c>
      <c r="AG29" s="86">
        <f>'4'!$D49*AG$7</f>
        <v>1.18E-2</v>
      </c>
      <c r="AH29" s="86">
        <f>'5'!$D49*AH$7</f>
        <v>8.5500000000000003E-3</v>
      </c>
      <c r="AI29" s="86">
        <f>'6'!$D49*AI$7</f>
        <v>7.7499999999999999E-3</v>
      </c>
      <c r="AJ29" s="86">
        <f>'7'!$D49*AJ$7</f>
        <v>1.4149999999999999E-2</v>
      </c>
      <c r="AK29" s="86">
        <f>'8'!$D49*AK$7</f>
        <v>1.5550000000000001E-2</v>
      </c>
      <c r="AL29" s="86">
        <f>'9'!$D49*AL$7</f>
        <v>7.9000000000000008E-3</v>
      </c>
      <c r="AM29" s="86">
        <f>'10'!$D49*AM$7</f>
        <v>6.9000000000000008E-3</v>
      </c>
      <c r="AN29" s="86">
        <f>'11'!$D49*AN$7</f>
        <v>1.2200000000000001E-2</v>
      </c>
      <c r="AO29" s="86">
        <f>'12'!$D49*AO$7</f>
        <v>1.18E-2</v>
      </c>
      <c r="AP29" s="86">
        <f>'13'!$D49*AP$7</f>
        <v>9.1500000000000001E-3</v>
      </c>
      <c r="AQ29" s="86">
        <f>'14'!$D49*AQ$7</f>
        <v>7.45E-3</v>
      </c>
      <c r="AR29" s="86">
        <f>'15'!$D49*AR$7</f>
        <v>1.5050000000000001E-2</v>
      </c>
      <c r="AS29" s="86">
        <f>'16'!$D49*AS$7</f>
        <v>1.52E-2</v>
      </c>
      <c r="AT29" s="86">
        <f>'17'!$D49*AT$7</f>
        <v>1.6625000000000001E-3</v>
      </c>
      <c r="AU29" s="86">
        <f>'18'!$D49*AU$7</f>
        <v>1.5500000000000002E-3</v>
      </c>
      <c r="AV29" s="86">
        <f>'19'!$D49*AV$7</f>
        <v>2.5125000000000004E-3</v>
      </c>
      <c r="AW29" s="86">
        <f>'20'!$D49*AW$7</f>
        <v>2.4750000000000002E-3</v>
      </c>
      <c r="AX29" s="86">
        <f>'21'!$D49*AX$7</f>
        <v>1.8374999999999999E-3</v>
      </c>
      <c r="AY29" s="86">
        <f>'22'!$D49*AY$7</f>
        <v>1.6500000000000002E-3</v>
      </c>
      <c r="AZ29" s="86">
        <f>'23'!$D49*AZ$7</f>
        <v>2.9750000000000002E-3</v>
      </c>
      <c r="BA29" s="86">
        <f>'24'!$D49*BA$7</f>
        <v>2.9624999999999999E-3</v>
      </c>
      <c r="BB29" s="86">
        <f>'25'!$D49*BB$7</f>
        <v>1.7500000000000003E-3</v>
      </c>
      <c r="BC29" s="86">
        <f>'26'!$D49*BC$7</f>
        <v>1.5500000000000002E-3</v>
      </c>
      <c r="BD29" s="86">
        <f>'27'!$D49*BD$7</f>
        <v>2.6624999999999999E-3</v>
      </c>
      <c r="BE29" s="86">
        <f>'28'!$D49*BE$7</f>
        <v>2.5125000000000004E-3</v>
      </c>
      <c r="BF29" s="86">
        <f>'29'!$D49*BF$7</f>
        <v>1.9875000000000001E-3</v>
      </c>
      <c r="BG29" s="86">
        <f>'30'!$D49*BG$7</f>
        <v>1.6500000000000002E-3</v>
      </c>
      <c r="BH29" s="86">
        <f>'31'!$D49*BH$7</f>
        <v>3.2500000000000003E-3</v>
      </c>
      <c r="BI29" s="87">
        <f>'32'!$D49*BI$7</f>
        <v>3.1625000000000004E-3</v>
      </c>
      <c r="BJ29" s="94">
        <f t="shared" si="10"/>
        <v>0.2054500000000001</v>
      </c>
      <c r="BK29" s="38"/>
    </row>
    <row r="30" spans="1:65" x14ac:dyDescent="0.25">
      <c r="A30">
        <v>0.5</v>
      </c>
      <c r="B30" s="94">
        <f>'1'!D37</f>
        <v>3.2000000000000001E-2</v>
      </c>
      <c r="C30" s="85">
        <f>'2'!D37</f>
        <v>3.2800000000000003E-2</v>
      </c>
      <c r="D30" s="86">
        <f>'9'!D37</f>
        <v>3.5999999999999997E-2</v>
      </c>
      <c r="E30" s="86">
        <f>'5'!D37</f>
        <v>3.85E-2</v>
      </c>
      <c r="F30" s="86">
        <f>'17'!D37</f>
        <v>2.9899999999999999E-2</v>
      </c>
      <c r="G30" s="87">
        <f>'3'!D37</f>
        <v>4.8500000000000001E-2</v>
      </c>
      <c r="I30" s="38">
        <f t="shared" si="5"/>
        <v>2.5000000000000133E-2</v>
      </c>
      <c r="J30" s="38">
        <f t="shared" si="6"/>
        <v>0.125</v>
      </c>
      <c r="K30" s="38">
        <f t="shared" si="7"/>
        <v>0.203125</v>
      </c>
      <c r="L30" s="38">
        <f t="shared" si="8"/>
        <v>-6.5625000000000044E-2</v>
      </c>
      <c r="M30" s="38">
        <f t="shared" si="9"/>
        <v>0.515625</v>
      </c>
      <c r="AC30" s="59">
        <v>0.5</v>
      </c>
      <c r="AD30" s="86">
        <f>'1'!$D50*AD$7</f>
        <v>2.81E-3</v>
      </c>
      <c r="AE30" s="86">
        <f>'2'!$D50*AE$7</f>
        <v>2.735E-3</v>
      </c>
      <c r="AF30" s="86">
        <f>'3'!$D50*AF$7</f>
        <v>4.4850000000000003E-3</v>
      </c>
      <c r="AG30" s="86">
        <f>'4'!$D50*AG$7</f>
        <v>4.9050000000000005E-3</v>
      </c>
      <c r="AH30" s="86">
        <f>'5'!$D50*AH$7</f>
        <v>3.2450000000000001E-3</v>
      </c>
      <c r="AI30" s="86">
        <f>'6'!$D50*AI$7</f>
        <v>3.0150000000000003E-3</v>
      </c>
      <c r="AJ30" s="86">
        <f>'7'!$D50*AJ$7</f>
        <v>5.5500000000000002E-3</v>
      </c>
      <c r="AK30" s="86">
        <f>'8'!$D50*AK$7</f>
        <v>6.4000000000000003E-3</v>
      </c>
      <c r="AL30" s="86">
        <f>'9'!$D50*AL$7</f>
        <v>3.0300000000000001E-3</v>
      </c>
      <c r="AM30" s="86">
        <f>'10'!$D50*AM$7</f>
        <v>2.6900000000000001E-3</v>
      </c>
      <c r="AN30" s="86">
        <f>'11'!$D50*AN$7</f>
        <v>4.8550000000000008E-3</v>
      </c>
      <c r="AO30" s="86">
        <f>'12'!$D50*AO$7</f>
        <v>5.0500000000000007E-3</v>
      </c>
      <c r="AP30" s="86">
        <f>'13'!$D50*AP$7</f>
        <v>3.5100000000000001E-3</v>
      </c>
      <c r="AQ30" s="86">
        <f>'14'!$D50*AQ$7</f>
        <v>2.8800000000000002E-3</v>
      </c>
      <c r="AR30" s="86">
        <f>'15'!$D50*AR$7</f>
        <v>5.9500000000000004E-3</v>
      </c>
      <c r="AS30" s="86">
        <f>'16'!$D50*AS$7</f>
        <v>6.4000000000000003E-3</v>
      </c>
      <c r="AT30" s="86">
        <f>'17'!$D50*AT$7</f>
        <v>6.3250000000000003E-4</v>
      </c>
      <c r="AU30" s="86">
        <f>'18'!$D50*AU$7</f>
        <v>5.9624999999999999E-4</v>
      </c>
      <c r="AV30" s="86">
        <f>'19'!$D50*AV$7</f>
        <v>1.01625E-3</v>
      </c>
      <c r="AW30" s="86">
        <f>'20'!$D50*AW$7</f>
        <v>1.0712499999999999E-3</v>
      </c>
      <c r="AX30" s="86">
        <f>'21'!$D50*AX$7</f>
        <v>7.0375000000000006E-4</v>
      </c>
      <c r="AY30" s="86">
        <f>'22'!$D50*AY$7</f>
        <v>6.3874999999999999E-4</v>
      </c>
      <c r="AZ30" s="86">
        <f>'23'!$D50*AZ$7</f>
        <v>1.1800000000000001E-3</v>
      </c>
      <c r="BA30" s="86">
        <f>'24'!$D50*BA$7</f>
        <v>1.2500000000000002E-3</v>
      </c>
      <c r="BB30" s="86">
        <f>'25'!$D50*BB$7</f>
        <v>6.7750000000000004E-4</v>
      </c>
      <c r="BC30" s="86">
        <f>'26'!$D50*BC$7</f>
        <v>6.0375000000000012E-4</v>
      </c>
      <c r="BD30" s="86">
        <f>'27'!$D50*BD$7</f>
        <v>1.0925000000000002E-3</v>
      </c>
      <c r="BE30" s="86">
        <f>'28'!$D50*BE$7</f>
        <v>1.10125E-3</v>
      </c>
      <c r="BF30" s="86">
        <f>'29'!$D50*BF$7</f>
        <v>7.6875000000000001E-4</v>
      </c>
      <c r="BG30" s="86">
        <f>'30'!$D50*BG$7</f>
        <v>6.4375000000000001E-4</v>
      </c>
      <c r="BH30" s="86">
        <f>'31'!$D50*BH$7</f>
        <v>1.325E-3</v>
      </c>
      <c r="BI30" s="87">
        <f>'32'!$D50*BI$7</f>
        <v>1.3875000000000001E-3</v>
      </c>
      <c r="BJ30" s="94">
        <f t="shared" si="10"/>
        <v>8.2198749999999987E-2</v>
      </c>
      <c r="BK30" s="38"/>
    </row>
    <row r="31" spans="1:65" ht="13" thickBot="1" x14ac:dyDescent="0.3">
      <c r="A31">
        <v>0.33333333333333331</v>
      </c>
      <c r="B31" s="94">
        <f>'1'!D38</f>
        <v>1.6299999999999999E-2</v>
      </c>
      <c r="C31" s="85">
        <f>'2'!D38</f>
        <v>1.6799999999999999E-2</v>
      </c>
      <c r="D31" s="86">
        <f>'9'!D38</f>
        <v>1.8499999999999999E-2</v>
      </c>
      <c r="E31" s="86">
        <f>'5'!D38</f>
        <v>1.9800000000000002E-2</v>
      </c>
      <c r="F31" s="86">
        <f>'17'!D38</f>
        <v>1.52E-2</v>
      </c>
      <c r="G31" s="87">
        <f>'3'!D38</f>
        <v>2.5499999999999998E-2</v>
      </c>
      <c r="I31" s="38">
        <f t="shared" si="5"/>
        <v>3.0674846625766916E-2</v>
      </c>
      <c r="J31" s="38">
        <f t="shared" si="6"/>
        <v>0.13496932515337434</v>
      </c>
      <c r="K31" s="38">
        <f t="shared" si="7"/>
        <v>0.21472392638036841</v>
      </c>
      <c r="L31" s="38">
        <f t="shared" si="8"/>
        <v>-6.748466257668706E-2</v>
      </c>
      <c r="M31" s="38">
        <f t="shared" si="9"/>
        <v>0.5644171779141105</v>
      </c>
      <c r="AC31" s="61">
        <v>0.33333333333333331</v>
      </c>
      <c r="AD31" s="89">
        <f>'1'!$D51*AD$7</f>
        <v>1.47E-3</v>
      </c>
      <c r="AE31" s="89">
        <f>'2'!$D51*AE$7</f>
        <v>1.4850000000000002E-3</v>
      </c>
      <c r="AF31" s="89">
        <f>'3'!$D51*AF$7</f>
        <v>2.4650000000000002E-3</v>
      </c>
      <c r="AG31" s="89">
        <f>'4'!$D51*AG$7</f>
        <v>2.9150000000000001E-3</v>
      </c>
      <c r="AH31" s="89">
        <f>'5'!$D51*AH$7</f>
        <v>1.6899999999999999E-3</v>
      </c>
      <c r="AI31" s="89">
        <f>'6'!$D51*AI$7</f>
        <v>1.6049999999999999E-3</v>
      </c>
      <c r="AJ31" s="89">
        <f>'7'!$D51*AJ$7</f>
        <v>2.9700000000000004E-3</v>
      </c>
      <c r="AK31" s="89">
        <f>'8'!$D51*AK$7</f>
        <v>3.5049999999999999E-3</v>
      </c>
      <c r="AL31" s="89">
        <f>'9'!$D51*AL$7</f>
        <v>1.6150000000000001E-3</v>
      </c>
      <c r="AM31" s="89">
        <f>'10'!$D51*AM$7</f>
        <v>1.4500000000000001E-3</v>
      </c>
      <c r="AN31" s="89">
        <f>'11'!$D51*AN$7</f>
        <v>2.725E-3</v>
      </c>
      <c r="AO31" s="89">
        <f>'12'!$D51*AO$7</f>
        <v>3.0349999999999999E-3</v>
      </c>
      <c r="AP31" s="89">
        <f>'13'!$D51*AP$7</f>
        <v>1.8550000000000001E-3</v>
      </c>
      <c r="AQ31" s="89">
        <f>'14'!$D51*AQ$7</f>
        <v>1.5150000000000001E-3</v>
      </c>
      <c r="AR31" s="89">
        <f>'15'!$D51*AR$7</f>
        <v>3.2000000000000002E-3</v>
      </c>
      <c r="AS31" s="89">
        <f>'16'!$D51*AS$7</f>
        <v>3.5150000000000003E-3</v>
      </c>
      <c r="AT31" s="89">
        <f>'17'!$D51*AT$7</f>
        <v>3.325E-4</v>
      </c>
      <c r="AU31" s="89">
        <f>'18'!$D51*AU$7</f>
        <v>3.1500000000000001E-4</v>
      </c>
      <c r="AV31" s="89">
        <f>'19'!$D51*AV$7</f>
        <v>5.6750000000000008E-4</v>
      </c>
      <c r="AW31" s="89">
        <f>'20'!$D51*AW$7</f>
        <v>6.3000000000000003E-4</v>
      </c>
      <c r="AX31" s="89">
        <f>'21'!$D51*AX$7</f>
        <v>3.7125000000000005E-4</v>
      </c>
      <c r="AY31" s="89">
        <f>'22'!$D51*AY$7</f>
        <v>3.4000000000000002E-4</v>
      </c>
      <c r="AZ31" s="89">
        <f>'23'!$D51*AZ$7</f>
        <v>6.4875000000000002E-4</v>
      </c>
      <c r="BA31" s="89">
        <f>'24'!$D51*BA$7</f>
        <v>7.187500000000001E-4</v>
      </c>
      <c r="BB31" s="89">
        <f>'25'!$D51*BB$7</f>
        <v>3.6375000000000003E-4</v>
      </c>
      <c r="BC31" s="89">
        <f>'26'!$D51*BC$7</f>
        <v>3.2375000000000004E-4</v>
      </c>
      <c r="BD31" s="89">
        <f>'27'!$D51*BD$7</f>
        <v>6.1749999999999999E-4</v>
      </c>
      <c r="BE31" s="89">
        <f>'28'!$D51*BE$7</f>
        <v>6.5500000000000009E-4</v>
      </c>
      <c r="BF31" s="89">
        <f>'29'!$D51*BF$7</f>
        <v>4.1000000000000005E-4</v>
      </c>
      <c r="BG31" s="89">
        <f>'30'!$D51*BG$7</f>
        <v>3.4250000000000003E-4</v>
      </c>
      <c r="BH31" s="89">
        <f>'31'!$D51*BH$7</f>
        <v>7.3375000000000003E-4</v>
      </c>
      <c r="BI31" s="90">
        <f>'32'!$D51*BI$7</f>
        <v>7.8125000000000004E-4</v>
      </c>
      <c r="BJ31" s="95">
        <f t="shared" si="10"/>
        <v>4.5166249999999991E-2</v>
      </c>
      <c r="BK31" s="38"/>
    </row>
    <row r="32" spans="1:65" x14ac:dyDescent="0.25">
      <c r="B32" s="94"/>
      <c r="C32" s="85"/>
      <c r="D32" s="86"/>
      <c r="E32" s="86"/>
      <c r="F32" s="86"/>
      <c r="G32" s="87"/>
      <c r="I32" s="38"/>
      <c r="J32" s="38"/>
      <c r="K32" s="38"/>
      <c r="L32" s="38"/>
      <c r="M32" s="38"/>
      <c r="AC32" s="56" t="s">
        <v>48</v>
      </c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8"/>
      <c r="BJ32" s="91" t="s">
        <v>48</v>
      </c>
      <c r="BK32" s="38"/>
    </row>
    <row r="33" spans="1:63" ht="14" x14ac:dyDescent="0.3">
      <c r="A33" s="81" t="s">
        <v>47</v>
      </c>
      <c r="B33" s="94"/>
      <c r="C33" s="85"/>
      <c r="D33" s="86"/>
      <c r="E33" s="86"/>
      <c r="F33" s="86"/>
      <c r="G33" s="87"/>
      <c r="I33" s="38"/>
      <c r="J33" s="38"/>
      <c r="K33" s="38"/>
      <c r="L33" s="38"/>
      <c r="M33" s="38"/>
      <c r="AC33" s="32" t="s">
        <v>57</v>
      </c>
      <c r="AD33" s="55">
        <v>0.05</v>
      </c>
      <c r="AE33" s="55">
        <v>0.05</v>
      </c>
      <c r="AF33" s="55">
        <v>0.05</v>
      </c>
      <c r="AG33" s="55">
        <v>0.05</v>
      </c>
      <c r="AH33" s="55">
        <v>0.05</v>
      </c>
      <c r="AI33" s="55">
        <v>0.05</v>
      </c>
      <c r="AJ33" s="55">
        <v>0.05</v>
      </c>
      <c r="AK33" s="55">
        <v>0.05</v>
      </c>
      <c r="AL33" s="55">
        <v>0.05</v>
      </c>
      <c r="AM33" s="55">
        <v>0.05</v>
      </c>
      <c r="AN33" s="55">
        <v>0.05</v>
      </c>
      <c r="AO33" s="55">
        <v>0.05</v>
      </c>
      <c r="AP33" s="55">
        <v>0.05</v>
      </c>
      <c r="AQ33" s="55">
        <v>0.05</v>
      </c>
      <c r="AR33" s="55">
        <v>0.05</v>
      </c>
      <c r="AS33" s="55">
        <v>0.05</v>
      </c>
      <c r="AT33" s="55">
        <v>1.2500000000000001E-2</v>
      </c>
      <c r="AU33" s="55">
        <v>1.2500000000000001E-2</v>
      </c>
      <c r="AV33" s="55">
        <v>1.2500000000000001E-2</v>
      </c>
      <c r="AW33" s="55">
        <v>1.2500000000000001E-2</v>
      </c>
      <c r="AX33" s="55">
        <v>1.2500000000000001E-2</v>
      </c>
      <c r="AY33" s="55">
        <v>1.2500000000000001E-2</v>
      </c>
      <c r="AZ33" s="55">
        <v>1.2500000000000001E-2</v>
      </c>
      <c r="BA33" s="55">
        <v>1.2500000000000001E-2</v>
      </c>
      <c r="BB33" s="55">
        <v>1.2500000000000001E-2</v>
      </c>
      <c r="BC33" s="55">
        <v>1.2500000000000001E-2</v>
      </c>
      <c r="BD33" s="55">
        <v>1.2500000000000001E-2</v>
      </c>
      <c r="BE33" s="55">
        <v>1.2500000000000001E-2</v>
      </c>
      <c r="BF33" s="55">
        <v>1.2500000000000001E-2</v>
      </c>
      <c r="BG33" s="55">
        <v>1.2500000000000001E-2</v>
      </c>
      <c r="BH33" s="55">
        <v>1.2500000000000001E-2</v>
      </c>
      <c r="BI33" s="60">
        <v>1.2500000000000001E-2</v>
      </c>
      <c r="BJ33" s="94">
        <f>SUM(AD33:BI33)</f>
        <v>0.99999999999999944</v>
      </c>
      <c r="BK33" s="38"/>
    </row>
    <row r="34" spans="1:63" x14ac:dyDescent="0.25">
      <c r="A34">
        <v>100</v>
      </c>
      <c r="B34" s="94">
        <f>'1'!D41</f>
        <v>0.25700000000000001</v>
      </c>
      <c r="C34" s="85">
        <f>'2'!D41</f>
        <v>0.23899999999999999</v>
      </c>
      <c r="D34" s="86">
        <f>'9'!D41</f>
        <v>0.26300000000000001</v>
      </c>
      <c r="E34" s="86">
        <f>'5'!D41</f>
        <v>0.28499999999999998</v>
      </c>
      <c r="F34" s="86">
        <f>'17'!D41</f>
        <v>0.23200000000000001</v>
      </c>
      <c r="G34" s="87">
        <f>'3'!D41</f>
        <v>0.34899999999999998</v>
      </c>
      <c r="I34" s="38">
        <f>C34/$B34-1</f>
        <v>-7.003891050583666E-2</v>
      </c>
      <c r="J34" s="38">
        <f t="shared" ref="J34:J44" si="11">D34/$B34-1</f>
        <v>2.3346303501945442E-2</v>
      </c>
      <c r="K34" s="38">
        <f t="shared" ref="K34:K44" si="12">E34/$B34-1</f>
        <v>0.10894941634241229</v>
      </c>
      <c r="L34" s="38">
        <f t="shared" ref="L34:L44" si="13">F34/$B34-1</f>
        <v>-9.7276264591439676E-2</v>
      </c>
      <c r="M34" s="38">
        <f t="shared" ref="M34:M44" si="14">G34/$B34-1</f>
        <v>0.35797665369649789</v>
      </c>
      <c r="AC34" s="59">
        <v>100</v>
      </c>
      <c r="AD34" s="86">
        <f>'1'!$D54*AD$7</f>
        <v>1.585E-2</v>
      </c>
      <c r="AE34" s="86">
        <f>'2'!$D54*AE$7</f>
        <v>1.5300000000000001E-2</v>
      </c>
      <c r="AF34" s="86">
        <f>'3'!$D54*AF$7</f>
        <v>2.445E-2</v>
      </c>
      <c r="AG34" s="86">
        <f>'4'!$D54*AG$7</f>
        <v>2.5750000000000002E-2</v>
      </c>
      <c r="AH34" s="86">
        <f>'5'!$D54*AH$7</f>
        <v>1.7249999999999998E-2</v>
      </c>
      <c r="AI34" s="86">
        <f>'6'!$D54*AI$7</f>
        <v>1.6E-2</v>
      </c>
      <c r="AJ34" s="86">
        <f>'7'!$D54*AJ$7</f>
        <v>2.7600000000000003E-2</v>
      </c>
      <c r="AK34" s="86">
        <f>'8'!$D54*AK$7</f>
        <v>2.92E-2</v>
      </c>
      <c r="AL34" s="86">
        <f>'9'!$D54*AL$7</f>
        <v>1.685E-2</v>
      </c>
      <c r="AM34" s="86">
        <f>'10'!$D54*AM$7</f>
        <v>1.4999999999999999E-2</v>
      </c>
      <c r="AN34" s="86">
        <f>'11'!$D54*AN$7</f>
        <v>2.6250000000000002E-2</v>
      </c>
      <c r="AO34" s="86">
        <f>'12'!$D54*AO$7</f>
        <v>2.5850000000000001E-2</v>
      </c>
      <c r="AP34" s="86">
        <f>'13'!$D54*AP$7</f>
        <v>1.8249999999999999E-2</v>
      </c>
      <c r="AQ34" s="86">
        <f>'14'!$D54*AQ$7</f>
        <v>1.5350000000000001E-2</v>
      </c>
      <c r="AR34" s="86">
        <f>'15'!$D54*AR$7</f>
        <v>2.9499999999999998E-2</v>
      </c>
      <c r="AS34" s="86">
        <f>'16'!$D54*AS$7</f>
        <v>2.8299999999999999E-2</v>
      </c>
      <c r="AT34" s="86">
        <f>'17'!$D54*AT$7</f>
        <v>3.8E-3</v>
      </c>
      <c r="AU34" s="86">
        <f>'18'!$D54*AU$7</f>
        <v>3.4625000000000003E-3</v>
      </c>
      <c r="AV34" s="86">
        <f>'19'!$D54*AV$7</f>
        <v>6.1875000000000003E-3</v>
      </c>
      <c r="AW34" s="86">
        <f>'20'!$D54*AW$7</f>
        <v>5.9750000000000003E-3</v>
      </c>
      <c r="AX34" s="86">
        <f>'21'!$D54*AX$7</f>
        <v>4.0625000000000001E-3</v>
      </c>
      <c r="AY34" s="86">
        <f>'22'!$D54*AY$7</f>
        <v>3.5499999999999998E-3</v>
      </c>
      <c r="AZ34" s="86">
        <f>'23'!$D54*AZ$7</f>
        <v>6.8500000000000011E-3</v>
      </c>
      <c r="BA34" s="86">
        <f>'24'!$D54*BA$7</f>
        <v>6.4125000000000007E-3</v>
      </c>
      <c r="BB34" s="86">
        <f>'25'!$D54*BB$7</f>
        <v>3.9500000000000004E-3</v>
      </c>
      <c r="BC34" s="86">
        <f>'26'!$D54*BC$7</f>
        <v>3.4125000000000006E-3</v>
      </c>
      <c r="BD34" s="86">
        <f>'27'!$D54*BD$7</f>
        <v>6.4625000000000004E-3</v>
      </c>
      <c r="BE34" s="86">
        <f>'28'!$D54*BE$7</f>
        <v>5.8125000000000008E-3</v>
      </c>
      <c r="BF34" s="86">
        <f>'29'!$D54*BF$7</f>
        <v>4.3124999999999995E-3</v>
      </c>
      <c r="BG34" s="86">
        <f>'30'!$D54*BG$7</f>
        <v>3.5249999999999999E-3</v>
      </c>
      <c r="BH34" s="86">
        <f>'31'!$D54*BH$7</f>
        <v>7.3875E-3</v>
      </c>
      <c r="BI34" s="87">
        <f>'32'!$D54*BI$7</f>
        <v>6.5375000000000008E-3</v>
      </c>
      <c r="BJ34" s="94">
        <f>SUM(AD34:BI34)</f>
        <v>0.42845</v>
      </c>
      <c r="BK34" s="38">
        <f>BJ34/BJ21-1</f>
        <v>0.39816438914950014</v>
      </c>
    </row>
    <row r="35" spans="1:63" x14ac:dyDescent="0.25">
      <c r="A35">
        <v>34.482758620689651</v>
      </c>
      <c r="B35" s="94">
        <f>'1'!D42</f>
        <v>0.28299999999999997</v>
      </c>
      <c r="C35" s="85">
        <f>'2'!D42</f>
        <v>0.26300000000000001</v>
      </c>
      <c r="D35" s="86">
        <f>'9'!D42</f>
        <v>0.28999999999999998</v>
      </c>
      <c r="E35" s="86">
        <f>'5'!D42</f>
        <v>0.315</v>
      </c>
      <c r="F35" s="86">
        <f>'17'!D42</f>
        <v>0.255</v>
      </c>
      <c r="G35" s="87">
        <f>'3'!D42</f>
        <v>0.38200000000000001</v>
      </c>
      <c r="I35" s="38">
        <f t="shared" ref="I35:I44" si="15">C35/$B35-1</f>
        <v>-7.0671378091872628E-2</v>
      </c>
      <c r="J35" s="38">
        <f t="shared" si="11"/>
        <v>2.4734982332155431E-2</v>
      </c>
      <c r="K35" s="38">
        <f t="shared" si="12"/>
        <v>0.1130742049469966</v>
      </c>
      <c r="L35" s="38">
        <f t="shared" si="13"/>
        <v>-9.8939929328621834E-2</v>
      </c>
      <c r="M35" s="38">
        <f t="shared" si="14"/>
        <v>0.34982332155477036</v>
      </c>
      <c r="AC35" s="59">
        <v>34.482758620689651</v>
      </c>
      <c r="AD35" s="86">
        <f>'1'!$D55*AD$7</f>
        <v>2.2000000000000002E-2</v>
      </c>
      <c r="AE35" s="86">
        <f>'2'!$D55*AE$7</f>
        <v>2.1049999999999999E-2</v>
      </c>
      <c r="AF35" s="86">
        <f>'3'!$D55*AF$7</f>
        <v>3.3600000000000005E-2</v>
      </c>
      <c r="AG35" s="86">
        <f>'4'!$D55*AG$7</f>
        <v>3.4700000000000002E-2</v>
      </c>
      <c r="AH35" s="86">
        <f>'5'!$D55*AH$7</f>
        <v>2.3900000000000001E-2</v>
      </c>
      <c r="AI35" s="86">
        <f>'6'!$D55*AI$7</f>
        <v>2.1950000000000001E-2</v>
      </c>
      <c r="AJ35" s="86">
        <f>'7'!$D55*AJ$7</f>
        <v>3.7950000000000005E-2</v>
      </c>
      <c r="AK35" s="86">
        <f>'8'!$D55*AK$7</f>
        <v>3.9050000000000001E-2</v>
      </c>
      <c r="AL35" s="86">
        <f>'9'!$D55*AL$7</f>
        <v>2.3200000000000002E-2</v>
      </c>
      <c r="AM35" s="86">
        <f>'10'!$D55*AM$7</f>
        <v>2.06E-2</v>
      </c>
      <c r="AN35" s="86">
        <f>'11'!$D55*AN$7</f>
        <v>3.5999999999999997E-2</v>
      </c>
      <c r="AO35" s="86">
        <f>'12'!$D55*AO$7</f>
        <v>3.4549999999999997E-2</v>
      </c>
      <c r="AP35" s="86">
        <f>'13'!$D55*AP$7</f>
        <v>2.52E-2</v>
      </c>
      <c r="AQ35" s="86">
        <f>'14'!$D55*AQ$7</f>
        <v>2.1100000000000001E-2</v>
      </c>
      <c r="AR35" s="86">
        <f>'15'!$D55*AR$7</f>
        <v>4.0350000000000004E-2</v>
      </c>
      <c r="AS35" s="86">
        <f>'16'!$D55*AS$7</f>
        <v>3.7600000000000001E-2</v>
      </c>
      <c r="AT35" s="86">
        <f>'17'!$D55*AT$7</f>
        <v>5.2500000000000003E-3</v>
      </c>
      <c r="AU35" s="86">
        <f>'18'!$D55*AU$7</f>
        <v>4.7625000000000002E-3</v>
      </c>
      <c r="AV35" s="86">
        <f>'19'!$D55*AV$7</f>
        <v>8.4500000000000009E-3</v>
      </c>
      <c r="AW35" s="86">
        <f>'20'!$D55*AW$7</f>
        <v>7.9375000000000001E-3</v>
      </c>
      <c r="AX35" s="86">
        <f>'21'!$D55*AX$7</f>
        <v>5.6000000000000008E-3</v>
      </c>
      <c r="AY35" s="86">
        <f>'22'!$D55*AY$7</f>
        <v>4.8750000000000009E-3</v>
      </c>
      <c r="AZ35" s="86">
        <f>'23'!$D55*AZ$7</f>
        <v>9.362500000000001E-3</v>
      </c>
      <c r="BA35" s="86">
        <f>'24'!$D55*BA$7</f>
        <v>8.5375000000000017E-3</v>
      </c>
      <c r="BB35" s="86">
        <f>'25'!$D55*BB$7</f>
        <v>5.4375000000000005E-3</v>
      </c>
      <c r="BC35" s="86">
        <f>'26'!$D55*BC$7</f>
        <v>4.7000000000000002E-3</v>
      </c>
      <c r="BD35" s="86">
        <f>'27'!$D55*BD$7</f>
        <v>8.8000000000000005E-3</v>
      </c>
      <c r="BE35" s="86">
        <f>'28'!$D55*BE$7</f>
        <v>7.6874999999999999E-3</v>
      </c>
      <c r="BF35" s="86">
        <f>'29'!$D55*BF$7</f>
        <v>5.9125000000000002E-3</v>
      </c>
      <c r="BG35" s="86">
        <f>'30'!$D55*BG$7</f>
        <v>4.8375000000000007E-3</v>
      </c>
      <c r="BH35" s="86">
        <f>'31'!$D55*BH$7</f>
        <v>1.0025000000000001E-2</v>
      </c>
      <c r="BI35" s="87">
        <f>'32'!$D55*BI$7</f>
        <v>8.624999999999999E-3</v>
      </c>
      <c r="BJ35" s="94">
        <f t="shared" ref="BJ35:BJ44" si="16">SUM(AD35:BI35)</f>
        <v>0.58360000000000001</v>
      </c>
      <c r="BK35" s="38">
        <f t="shared" ref="BK35:BK44" si="17">BJ35/BJ22-1</f>
        <v>0.72982586143015915</v>
      </c>
    </row>
    <row r="36" spans="1:63" x14ac:dyDescent="0.25">
      <c r="A36">
        <v>20</v>
      </c>
      <c r="B36" s="94">
        <f>'1'!D43</f>
        <v>0.35899999999999999</v>
      </c>
      <c r="C36" s="85">
        <f>'2'!D43</f>
        <v>0.33400000000000002</v>
      </c>
      <c r="D36" s="86">
        <f>'9'!D43</f>
        <v>0.36799999999999999</v>
      </c>
      <c r="E36" s="86">
        <f>'5'!D43</f>
        <v>0.39600000000000002</v>
      </c>
      <c r="F36" s="86">
        <f>'17'!D43</f>
        <v>0.32500000000000001</v>
      </c>
      <c r="G36" s="87">
        <f>'3'!D43</f>
        <v>0.48599999999999999</v>
      </c>
      <c r="I36" s="38">
        <f t="shared" si="15"/>
        <v>-6.9637883008356494E-2</v>
      </c>
      <c r="J36" s="38">
        <f t="shared" si="11"/>
        <v>2.5069637883008422E-2</v>
      </c>
      <c r="K36" s="38">
        <f t="shared" si="12"/>
        <v>0.10306406685236769</v>
      </c>
      <c r="L36" s="38">
        <f t="shared" si="13"/>
        <v>-9.4707520891364805E-2</v>
      </c>
      <c r="M36" s="38">
        <f t="shared" si="14"/>
        <v>0.35376044568245124</v>
      </c>
      <c r="AC36" s="59">
        <v>20</v>
      </c>
      <c r="AD36" s="86">
        <f>'1'!$D56*AD$7</f>
        <v>2.9149999999999999E-2</v>
      </c>
      <c r="AE36" s="86">
        <f>'2'!$D56*AE$7</f>
        <v>2.7800000000000005E-2</v>
      </c>
      <c r="AF36" s="86">
        <f>'3'!$D56*AF$7</f>
        <v>4.4150000000000002E-2</v>
      </c>
      <c r="AG36" s="86">
        <f>'4'!$D56*AG$7</f>
        <v>4.4900000000000002E-2</v>
      </c>
      <c r="AH36" s="86">
        <f>'5'!$D56*AH$7</f>
        <v>3.15E-2</v>
      </c>
      <c r="AI36" s="86">
        <f>'6'!$D56*AI$7</f>
        <v>2.8899999999999999E-2</v>
      </c>
      <c r="AJ36" s="86">
        <f>'7'!$D56*AJ$7</f>
        <v>0.05</v>
      </c>
      <c r="AK36" s="86">
        <f>'8'!$D56*AK$7</f>
        <v>5.0500000000000003E-2</v>
      </c>
      <c r="AL36" s="86">
        <f>'9'!$D56*AL$7</f>
        <v>3.065E-2</v>
      </c>
      <c r="AM36" s="86">
        <f>'10'!$D56*AM$7</f>
        <v>2.7200000000000002E-2</v>
      </c>
      <c r="AN36" s="86">
        <f>'11'!$D56*AN$7</f>
        <v>4.7399999999999998E-2</v>
      </c>
      <c r="AO36" s="86">
        <f>'12'!$D56*AO$7</f>
        <v>4.4400000000000002E-2</v>
      </c>
      <c r="AP36" s="86">
        <f>'13'!$D56*AP$7</f>
        <v>3.3250000000000002E-2</v>
      </c>
      <c r="AQ36" s="86">
        <f>'14'!$D56*AQ$7</f>
        <v>2.7850000000000003E-2</v>
      </c>
      <c r="AR36" s="86">
        <f>'15'!$D56*AR$7</f>
        <v>5.3000000000000005E-2</v>
      </c>
      <c r="AS36" s="86">
        <f>'16'!$D56*AS$7</f>
        <v>4.8550000000000003E-2</v>
      </c>
      <c r="AT36" s="86">
        <f>'17'!$D56*AT$7</f>
        <v>6.9500000000000013E-3</v>
      </c>
      <c r="AU36" s="86">
        <f>'18'!$D56*AU$7</f>
        <v>6.3125000000000004E-3</v>
      </c>
      <c r="AV36" s="86">
        <f>'19'!$D56*AV$7</f>
        <v>1.1062500000000001E-2</v>
      </c>
      <c r="AW36" s="86">
        <f>'20'!$D56*AW$7</f>
        <v>1.025E-2</v>
      </c>
      <c r="AX36" s="86">
        <f>'21'!$D56*AX$7</f>
        <v>7.3875E-3</v>
      </c>
      <c r="AY36" s="86">
        <f>'22'!$D56*AY$7</f>
        <v>6.4375000000000005E-3</v>
      </c>
      <c r="AZ36" s="86">
        <f>'23'!$D56*AZ$7</f>
        <v>1.2337500000000001E-2</v>
      </c>
      <c r="BA36" s="86">
        <f>'24'!$D56*BA$7</f>
        <v>1.0950000000000001E-2</v>
      </c>
      <c r="BB36" s="86">
        <f>'25'!$D56*BB$7</f>
        <v>7.175E-3</v>
      </c>
      <c r="BC36" s="86">
        <f>'26'!$D56*BC$7</f>
        <v>6.2125000000000001E-3</v>
      </c>
      <c r="BD36" s="86">
        <f>'27'!$D56*BD$7</f>
        <v>1.1512500000000002E-2</v>
      </c>
      <c r="BE36" s="86">
        <f>'28'!$D56*BE$7</f>
        <v>9.8875000000000005E-3</v>
      </c>
      <c r="BF36" s="86">
        <f>'29'!$D56*BF$7</f>
        <v>7.7625000000000003E-3</v>
      </c>
      <c r="BG36" s="86">
        <f>'30'!$D56*BG$7</f>
        <v>6.3875000000000008E-3</v>
      </c>
      <c r="BH36" s="86">
        <f>'31'!$D56*BH$7</f>
        <v>1.3125000000000001E-2</v>
      </c>
      <c r="BI36" s="87">
        <f>'32'!$D56*BI$7</f>
        <v>1.1000000000000001E-2</v>
      </c>
      <c r="BJ36" s="94">
        <f t="shared" si="16"/>
        <v>0.76395000000000024</v>
      </c>
      <c r="BK36" s="38">
        <f t="shared" si="17"/>
        <v>0.80219391365888204</v>
      </c>
    </row>
    <row r="37" spans="1:63" x14ac:dyDescent="0.25">
      <c r="A37">
        <v>10</v>
      </c>
      <c r="B37" s="94">
        <f>'1'!D44</f>
        <v>0.58199999999999996</v>
      </c>
      <c r="C37" s="85">
        <f>'2'!D44</f>
        <v>0.54400000000000004</v>
      </c>
      <c r="D37" s="86">
        <f>'9'!D44</f>
        <v>0.59699999999999998</v>
      </c>
      <c r="E37" s="86">
        <f>'5'!D44</f>
        <v>0.63800000000000001</v>
      </c>
      <c r="F37" s="86">
        <f>'17'!D44</f>
        <v>0.53400000000000003</v>
      </c>
      <c r="G37" s="87">
        <f>'3'!D44</f>
        <v>0.76900000000000002</v>
      </c>
      <c r="I37" s="38">
        <f t="shared" si="15"/>
        <v>-6.5292096219931151E-2</v>
      </c>
      <c r="J37" s="38">
        <f t="shared" si="11"/>
        <v>2.577319587628879E-2</v>
      </c>
      <c r="K37" s="38">
        <f t="shared" si="12"/>
        <v>9.6219931271477765E-2</v>
      </c>
      <c r="L37" s="38">
        <f t="shared" si="13"/>
        <v>-8.247422680412364E-2</v>
      </c>
      <c r="M37" s="38">
        <f t="shared" si="14"/>
        <v>0.32130584192439882</v>
      </c>
      <c r="AC37" s="59">
        <v>10</v>
      </c>
      <c r="AD37" s="86">
        <f>'1'!$D57*AD$7</f>
        <v>3.7350000000000001E-2</v>
      </c>
      <c r="AE37" s="86">
        <f>'2'!$D57*AE$7</f>
        <v>3.5549999999999998E-2</v>
      </c>
      <c r="AF37" s="86">
        <f>'3'!$D57*AF$7</f>
        <v>5.5000000000000007E-2</v>
      </c>
      <c r="AG37" s="86">
        <f>'4'!$D57*AG$7</f>
        <v>5.5000000000000007E-2</v>
      </c>
      <c r="AH37" s="86">
        <f>'5'!$D57*AH$7</f>
        <v>4.0000000000000008E-2</v>
      </c>
      <c r="AI37" s="86">
        <f>'6'!$D57*AI$7</f>
        <v>3.6749999999999998E-2</v>
      </c>
      <c r="AJ37" s="86">
        <f>'7'!$D57*AJ$7</f>
        <v>6.2E-2</v>
      </c>
      <c r="AK37" s="86">
        <f>'8'!$D57*AK$7</f>
        <v>6.0499999999999998E-2</v>
      </c>
      <c r="AL37" s="86">
        <f>'9'!$D57*AL$7</f>
        <v>3.9000000000000007E-2</v>
      </c>
      <c r="AM37" s="86">
        <f>'10'!$D57*AM$7</f>
        <v>3.4799999999999998E-2</v>
      </c>
      <c r="AN37" s="86">
        <f>'11'!$D57*AN$7</f>
        <v>5.8499999999999996E-2</v>
      </c>
      <c r="AO37" s="86">
        <f>'12'!$D57*AO$7</f>
        <v>5.4000000000000006E-2</v>
      </c>
      <c r="AP37" s="86">
        <f>'13'!$D57*AP$7</f>
        <v>4.19E-2</v>
      </c>
      <c r="AQ37" s="86">
        <f>'14'!$D57*AQ$7</f>
        <v>3.5499999999999997E-2</v>
      </c>
      <c r="AR37" s="86">
        <f>'15'!$D57*AR$7</f>
        <v>6.6000000000000003E-2</v>
      </c>
      <c r="AS37" s="86">
        <f>'16'!$D57*AS$7</f>
        <v>5.7999999999999996E-2</v>
      </c>
      <c r="AT37" s="86">
        <f>'17'!$D57*AT$7</f>
        <v>8.9374999999999993E-3</v>
      </c>
      <c r="AU37" s="86">
        <f>'18'!$D57*AU$7</f>
        <v>8.1250000000000003E-3</v>
      </c>
      <c r="AV37" s="86">
        <f>'19'!$D57*AV$7</f>
        <v>1.3750000000000002E-2</v>
      </c>
      <c r="AW37" s="86">
        <f>'20'!$D57*AW$7</f>
        <v>1.2500000000000001E-2</v>
      </c>
      <c r="AX37" s="86">
        <f>'21'!$D57*AX$7</f>
        <v>9.4375000000000014E-3</v>
      </c>
      <c r="AY37" s="86">
        <f>'22'!$D57*AY$7</f>
        <v>8.2625000000000007E-3</v>
      </c>
      <c r="AZ37" s="86">
        <f>'23'!$D57*AZ$7</f>
        <v>1.525E-2</v>
      </c>
      <c r="BA37" s="86">
        <f>'24'!$D57*BA$7</f>
        <v>1.3250000000000001E-2</v>
      </c>
      <c r="BB37" s="86">
        <f>'25'!$D57*BB$7</f>
        <v>9.1874999999999995E-3</v>
      </c>
      <c r="BC37" s="86">
        <f>'26'!$D57*BC$7</f>
        <v>7.9874999999999998E-3</v>
      </c>
      <c r="BD37" s="86">
        <f>'27'!$D57*BD$7</f>
        <v>1.4249999999999999E-2</v>
      </c>
      <c r="BE37" s="86">
        <f>'28'!$D57*BE$7</f>
        <v>1.21E-2</v>
      </c>
      <c r="BF37" s="86">
        <f>'29'!$D57*BF$7</f>
        <v>9.8500000000000011E-3</v>
      </c>
      <c r="BG37" s="86">
        <f>'30'!$D57*BG$7</f>
        <v>8.1875000000000003E-3</v>
      </c>
      <c r="BH37" s="86">
        <f>'31'!$D57*BH$7</f>
        <v>1.6250000000000001E-2</v>
      </c>
      <c r="BI37" s="87">
        <f>'32'!$D57*BI$7</f>
        <v>1.3250000000000001E-2</v>
      </c>
      <c r="BJ37" s="94">
        <f t="shared" si="16"/>
        <v>0.95042500000000019</v>
      </c>
      <c r="BK37" s="38">
        <f t="shared" si="17"/>
        <v>0.39558019162292135</v>
      </c>
    </row>
    <row r="38" spans="1:63" x14ac:dyDescent="0.25">
      <c r="A38">
        <v>5</v>
      </c>
      <c r="B38" s="94">
        <f>'1'!D45</f>
        <v>0.66</v>
      </c>
      <c r="C38" s="85">
        <f>'2'!D45</f>
        <v>0.61399999999999999</v>
      </c>
      <c r="D38" s="86">
        <f>'9'!D45</f>
        <v>0.68200000000000005</v>
      </c>
      <c r="E38" s="86">
        <f>'5'!D45</f>
        <v>0.73</v>
      </c>
      <c r="F38" s="86">
        <f>'17'!D45</f>
        <v>0.6</v>
      </c>
      <c r="G38" s="87">
        <f>'3'!D45</f>
        <v>0.89700000000000002</v>
      </c>
      <c r="I38" s="38">
        <f t="shared" si="15"/>
        <v>-6.9696969696969702E-2</v>
      </c>
      <c r="J38" s="38">
        <f t="shared" si="11"/>
        <v>3.3333333333333437E-2</v>
      </c>
      <c r="K38" s="38">
        <f t="shared" si="12"/>
        <v>0.10606060606060597</v>
      </c>
      <c r="L38" s="38">
        <f t="shared" si="13"/>
        <v>-9.0909090909090939E-2</v>
      </c>
      <c r="M38" s="38">
        <f t="shared" si="14"/>
        <v>0.35909090909090913</v>
      </c>
      <c r="AC38" s="59">
        <v>5</v>
      </c>
      <c r="AD38" s="86">
        <f>'1'!$D58*AD$7</f>
        <v>2.87E-2</v>
      </c>
      <c r="AE38" s="86">
        <f>'2'!$D58*AE$7</f>
        <v>2.7800000000000005E-2</v>
      </c>
      <c r="AF38" s="86">
        <f>'3'!$D58*AF$7</f>
        <v>4.4050000000000006E-2</v>
      </c>
      <c r="AG38" s="86">
        <f>'4'!$D58*AG$7</f>
        <v>4.6150000000000004E-2</v>
      </c>
      <c r="AH38" s="86">
        <f>'5'!$D58*AH$7</f>
        <v>3.1050000000000001E-2</v>
      </c>
      <c r="AI38" s="86">
        <f>'6'!$D58*AI$7</f>
        <v>2.8899999999999999E-2</v>
      </c>
      <c r="AJ38" s="86">
        <f>'7'!$D58*AJ$7</f>
        <v>0.05</v>
      </c>
      <c r="AK38" s="86">
        <f>'8'!$D58*AK$7</f>
        <v>5.2000000000000005E-2</v>
      </c>
      <c r="AL38" s="86">
        <f>'9'!$D58*AL$7</f>
        <v>3.0450000000000001E-2</v>
      </c>
      <c r="AM38" s="86">
        <f>'10'!$D58*AM$7</f>
        <v>2.7350000000000003E-2</v>
      </c>
      <c r="AN38" s="86">
        <f>'11'!$D58*AN$7</f>
        <v>4.7899999999999998E-2</v>
      </c>
      <c r="AO38" s="86">
        <f>'12'!$D58*AO$7</f>
        <v>4.6350000000000002E-2</v>
      </c>
      <c r="AP38" s="86">
        <f>'13'!$D58*AP$7</f>
        <v>3.3000000000000002E-2</v>
      </c>
      <c r="AQ38" s="86">
        <f>'14'!$D58*AQ$7</f>
        <v>2.7950000000000003E-2</v>
      </c>
      <c r="AR38" s="86">
        <f>'15'!$D58*AR$7</f>
        <v>5.3500000000000006E-2</v>
      </c>
      <c r="AS38" s="86">
        <f>'16'!$D58*AS$7</f>
        <v>5.0500000000000003E-2</v>
      </c>
      <c r="AT38" s="86">
        <f>'17'!$D58*AT$7</f>
        <v>6.9500000000000013E-3</v>
      </c>
      <c r="AU38" s="86">
        <f>'18'!$D58*AU$7</f>
        <v>6.3875000000000008E-3</v>
      </c>
      <c r="AV38" s="86">
        <f>'19'!$D58*AV$7</f>
        <v>1.1275E-2</v>
      </c>
      <c r="AW38" s="86">
        <f>'20'!$D58*AW$7</f>
        <v>1.08375E-2</v>
      </c>
      <c r="AX38" s="86">
        <f>'21'!$D58*AX$7</f>
        <v>7.4000000000000003E-3</v>
      </c>
      <c r="AY38" s="86">
        <f>'22'!$D58*AY$7</f>
        <v>6.5375000000000008E-3</v>
      </c>
      <c r="AZ38" s="86">
        <f>'23'!$D58*AZ$7</f>
        <v>1.2500000000000001E-2</v>
      </c>
      <c r="BA38" s="86">
        <f>'24'!$D58*BA$7</f>
        <v>1.1625000000000002E-2</v>
      </c>
      <c r="BB38" s="86">
        <f>'25'!$D58*BB$7</f>
        <v>7.2499999999999995E-3</v>
      </c>
      <c r="BC38" s="86">
        <f>'26'!$D58*BC$7</f>
        <v>6.3250000000000008E-3</v>
      </c>
      <c r="BD38" s="86">
        <f>'27'!$D58*BD$7</f>
        <v>1.1912499999999999E-2</v>
      </c>
      <c r="BE38" s="86">
        <f>'28'!$D58*BE$7</f>
        <v>1.0625000000000001E-2</v>
      </c>
      <c r="BF38" s="86">
        <f>'29'!$D58*BF$7</f>
        <v>7.8624999999999997E-3</v>
      </c>
      <c r="BG38" s="86">
        <f>'30'!$D58*BG$7</f>
        <v>6.5125000000000009E-3</v>
      </c>
      <c r="BH38" s="86">
        <f>'31'!$D58*BH$7</f>
        <v>1.3500000000000002E-2</v>
      </c>
      <c r="BI38" s="87">
        <f>'32'!$D58*BI$7</f>
        <v>1.1875E-2</v>
      </c>
      <c r="BJ38" s="94">
        <f t="shared" si="16"/>
        <v>0.77502499999999985</v>
      </c>
      <c r="BK38" s="38">
        <f t="shared" si="17"/>
        <v>-2.130950877636073E-2</v>
      </c>
    </row>
    <row r="39" spans="1:63" x14ac:dyDescent="0.25">
      <c r="A39">
        <v>3.3333333333333335</v>
      </c>
      <c r="B39" s="94">
        <f>'1'!D46</f>
        <v>0.51100000000000001</v>
      </c>
      <c r="C39" s="85">
        <f>'2'!D46</f>
        <v>0.47599999999999998</v>
      </c>
      <c r="D39" s="86">
        <f>'9'!D46</f>
        <v>0.53100000000000003</v>
      </c>
      <c r="E39" s="86">
        <f>'5'!D46</f>
        <v>0.57499999999999996</v>
      </c>
      <c r="F39" s="86">
        <f>'17'!D46</f>
        <v>0.46100000000000002</v>
      </c>
      <c r="G39" s="87">
        <f>'3'!D46</f>
        <v>0.73299999999999998</v>
      </c>
      <c r="I39" s="38">
        <f t="shared" si="15"/>
        <v>-6.8493150684931559E-2</v>
      </c>
      <c r="J39" s="38">
        <f t="shared" si="11"/>
        <v>3.9138943248532287E-2</v>
      </c>
      <c r="K39" s="38">
        <f t="shared" si="12"/>
        <v>0.12524461839530332</v>
      </c>
      <c r="L39" s="38">
        <f t="shared" si="13"/>
        <v>-9.7847358121330719E-2</v>
      </c>
      <c r="M39" s="38">
        <f t="shared" si="14"/>
        <v>0.43444227005870828</v>
      </c>
      <c r="AC39" s="59">
        <v>3.3333333333333335</v>
      </c>
      <c r="AD39" s="86">
        <f>'1'!$D59*AD$7</f>
        <v>1.9950000000000002E-2</v>
      </c>
      <c r="AE39" s="86">
        <f>'2'!$D59*AE$7</f>
        <v>1.9600000000000003E-2</v>
      </c>
      <c r="AF39" s="86">
        <f>'3'!$D59*AF$7</f>
        <v>3.1600000000000003E-2</v>
      </c>
      <c r="AG39" s="86">
        <f>'4'!$D59*AG$7</f>
        <v>3.49E-2</v>
      </c>
      <c r="AH39" s="86">
        <f>'5'!$D59*AH$7</f>
        <v>2.18E-2</v>
      </c>
      <c r="AI39" s="86">
        <f>'6'!$D59*AI$7</f>
        <v>2.0549999999999999E-2</v>
      </c>
      <c r="AJ39" s="86">
        <f>'7'!$D59*AJ$7</f>
        <v>3.6200000000000003E-2</v>
      </c>
      <c r="AK39" s="86">
        <f>'8'!$D59*AK$7</f>
        <v>3.9900000000000005E-2</v>
      </c>
      <c r="AL39" s="86">
        <f>'9'!$D59*AL$7</f>
        <v>2.1400000000000002E-2</v>
      </c>
      <c r="AM39" s="86">
        <f>'10'!$D59*AM$7</f>
        <v>1.9300000000000001E-2</v>
      </c>
      <c r="AN39" s="86">
        <f>'11'!$D59*AN$7</f>
        <v>3.4749999999999996E-2</v>
      </c>
      <c r="AO39" s="86">
        <f>'12'!$D59*AO$7</f>
        <v>3.5650000000000001E-2</v>
      </c>
      <c r="AP39" s="86">
        <f>'13'!$D59*AP$7</f>
        <v>2.3400000000000004E-2</v>
      </c>
      <c r="AQ39" s="86">
        <f>'14'!$D59*AQ$7</f>
        <v>1.9750000000000004E-2</v>
      </c>
      <c r="AR39" s="86">
        <f>'15'!$D59*AR$7</f>
        <v>3.9100000000000003E-2</v>
      </c>
      <c r="AS39" s="86">
        <f>'16'!$D59*AS$7</f>
        <v>3.9250000000000007E-2</v>
      </c>
      <c r="AT39" s="86">
        <f>'17'!$D59*AT$7</f>
        <v>4.8375000000000007E-3</v>
      </c>
      <c r="AU39" s="86">
        <f>'18'!$D59*AU$7</f>
        <v>4.4625000000000003E-3</v>
      </c>
      <c r="AV39" s="86">
        <f>'19'!$D59*AV$7</f>
        <v>8.1875000000000003E-3</v>
      </c>
      <c r="AW39" s="86">
        <f>'20'!$D59*AW$7</f>
        <v>8.2875000000000015E-3</v>
      </c>
      <c r="AX39" s="86">
        <f>'21'!$D59*AX$7</f>
        <v>5.1999999999999998E-3</v>
      </c>
      <c r="AY39" s="86">
        <f>'22'!$D59*AY$7</f>
        <v>4.5999999999999999E-3</v>
      </c>
      <c r="AZ39" s="86">
        <f>'23'!$D59*AZ$7</f>
        <v>9.1125000000000008E-3</v>
      </c>
      <c r="BA39" s="86">
        <f>'24'!$D59*BA$7</f>
        <v>8.9750000000000003E-3</v>
      </c>
      <c r="BB39" s="86">
        <f>'25'!$D59*BB$7</f>
        <v>5.1000000000000004E-3</v>
      </c>
      <c r="BC39" s="86">
        <f>'26'!$D59*BC$7</f>
        <v>4.4374999999999996E-3</v>
      </c>
      <c r="BD39" s="86">
        <f>'27'!$D59*BD$7</f>
        <v>8.7124999999999998E-3</v>
      </c>
      <c r="BE39" s="86">
        <f>'28'!$D59*BE$7</f>
        <v>8.212500000000001E-3</v>
      </c>
      <c r="BF39" s="86">
        <f>'29'!$D59*BF$7</f>
        <v>5.5875000000000005E-3</v>
      </c>
      <c r="BG39" s="86">
        <f>'30'!$D59*BG$7</f>
        <v>4.5875000000000004E-3</v>
      </c>
      <c r="BH39" s="86">
        <f>'31'!$D59*BH$7</f>
        <v>9.9750000000000012E-3</v>
      </c>
      <c r="BI39" s="87">
        <f>'32'!$D59*BI$7</f>
        <v>9.3500000000000007E-3</v>
      </c>
      <c r="BJ39" s="94">
        <f t="shared" si="16"/>
        <v>0.56672499999999981</v>
      </c>
      <c r="BK39" s="38">
        <f t="shared" si="17"/>
        <v>-0.11874356133496644</v>
      </c>
    </row>
    <row r="40" spans="1:63" x14ac:dyDescent="0.25">
      <c r="A40">
        <v>2.5</v>
      </c>
      <c r="B40" s="94">
        <f>'1'!D47</f>
        <v>0.40699999999999997</v>
      </c>
      <c r="C40" s="85">
        <f>'2'!D47</f>
        <v>0.38</v>
      </c>
      <c r="D40" s="86">
        <f>'9'!D47</f>
        <v>0.42699999999999999</v>
      </c>
      <c r="E40" s="86">
        <f>'5'!D47</f>
        <v>0.46500000000000002</v>
      </c>
      <c r="F40" s="86">
        <f>'17'!D47</f>
        <v>0.36499999999999999</v>
      </c>
      <c r="G40" s="87">
        <f>'3'!D47</f>
        <v>0.6</v>
      </c>
      <c r="I40" s="38">
        <f t="shared" si="15"/>
        <v>-6.6339066339066277E-2</v>
      </c>
      <c r="J40" s="38">
        <f t="shared" si="11"/>
        <v>4.9140049140049102E-2</v>
      </c>
      <c r="K40" s="38">
        <f t="shared" si="12"/>
        <v>0.14250614250614269</v>
      </c>
      <c r="L40" s="38">
        <f t="shared" si="13"/>
        <v>-0.10319410319410316</v>
      </c>
      <c r="M40" s="38">
        <f t="shared" si="14"/>
        <v>0.47420147420147418</v>
      </c>
      <c r="AC40" s="59">
        <v>2.5</v>
      </c>
      <c r="AD40" s="86">
        <f>'1'!$D60*AD$7</f>
        <v>1.41E-2</v>
      </c>
      <c r="AE40" s="86">
        <f>'2'!$D60*AE$7</f>
        <v>1.4050000000000002E-2</v>
      </c>
      <c r="AF40" s="86">
        <f>'3'!$D60*AF$7</f>
        <v>2.2850000000000002E-2</v>
      </c>
      <c r="AG40" s="86">
        <f>'4'!$D60*AG$7</f>
        <v>2.5900000000000003E-2</v>
      </c>
      <c r="AH40" s="86">
        <f>'5'!$D60*AH$7</f>
        <v>1.55E-2</v>
      </c>
      <c r="AI40" s="86">
        <f>'6'!$D60*AI$7</f>
        <v>1.4749999999999999E-2</v>
      </c>
      <c r="AJ40" s="86">
        <f>'7'!$D60*AJ$7</f>
        <v>2.6250000000000002E-2</v>
      </c>
      <c r="AK40" s="86">
        <f>'8'!$D60*AK$7</f>
        <v>0.03</v>
      </c>
      <c r="AL40" s="86">
        <f>'9'!$D60*AL$7</f>
        <v>1.525E-2</v>
      </c>
      <c r="AM40" s="86">
        <f>'10'!$D60*AM$7</f>
        <v>1.3850000000000001E-2</v>
      </c>
      <c r="AN40" s="86">
        <f>'11'!$D60*AN$7</f>
        <v>2.5250000000000002E-2</v>
      </c>
      <c r="AO40" s="86">
        <f>'12'!$D60*AO$7</f>
        <v>2.6850000000000002E-2</v>
      </c>
      <c r="AP40" s="86">
        <f>'13'!$D60*AP$7</f>
        <v>1.6800000000000002E-2</v>
      </c>
      <c r="AQ40" s="86">
        <f>'14'!$D60*AQ$7</f>
        <v>1.4199999999999999E-2</v>
      </c>
      <c r="AR40" s="86">
        <f>'15'!$D60*AR$7</f>
        <v>2.86E-2</v>
      </c>
      <c r="AS40" s="86">
        <f>'16'!$D60*AS$7</f>
        <v>2.98E-2</v>
      </c>
      <c r="AT40" s="86">
        <f>'17'!$D60*AT$7</f>
        <v>3.4375000000000005E-3</v>
      </c>
      <c r="AU40" s="86">
        <f>'18'!$D60*AU$7</f>
        <v>3.1875000000000002E-3</v>
      </c>
      <c r="AV40" s="86">
        <f>'19'!$D60*AV$7</f>
        <v>5.9874999999999998E-3</v>
      </c>
      <c r="AW40" s="86">
        <f>'20'!$D60*AW$7</f>
        <v>6.2500000000000003E-3</v>
      </c>
      <c r="AX40" s="86">
        <f>'21'!$D60*AX$7</f>
        <v>3.7125000000000001E-3</v>
      </c>
      <c r="AY40" s="86">
        <f>'22'!$D60*AY$7</f>
        <v>3.3125000000000003E-3</v>
      </c>
      <c r="AZ40" s="86">
        <f>'23'!$D60*AZ$7</f>
        <v>6.6625000000000009E-3</v>
      </c>
      <c r="BA40" s="86">
        <f>'24'!$D60*BA$7</f>
        <v>6.8000000000000005E-3</v>
      </c>
      <c r="BB40" s="86">
        <f>'25'!$D60*BB$7</f>
        <v>3.65E-3</v>
      </c>
      <c r="BC40" s="86">
        <f>'26'!$D60*BC$7</f>
        <v>3.1875000000000002E-3</v>
      </c>
      <c r="BD40" s="86">
        <f>'27'!$D60*BD$7</f>
        <v>6.4000000000000003E-3</v>
      </c>
      <c r="BE40" s="86">
        <f>'28'!$D60*BE$7</f>
        <v>6.2500000000000003E-3</v>
      </c>
      <c r="BF40" s="86">
        <f>'29'!$D60*BF$7</f>
        <v>4.0375000000000003E-3</v>
      </c>
      <c r="BG40" s="86">
        <f>'30'!$D60*BG$7</f>
        <v>3.3125000000000003E-3</v>
      </c>
      <c r="BH40" s="86">
        <f>'31'!$D60*BH$7</f>
        <v>7.3625000000000001E-3</v>
      </c>
      <c r="BI40" s="87">
        <f>'32'!$D60*BI$7</f>
        <v>7.1874999999999994E-3</v>
      </c>
      <c r="BJ40" s="94">
        <f t="shared" si="16"/>
        <v>0.41473749999999998</v>
      </c>
      <c r="BK40" s="38">
        <f t="shared" si="17"/>
        <v>-0.21313380448702746</v>
      </c>
    </row>
    <row r="41" spans="1:63" x14ac:dyDescent="0.25">
      <c r="A41">
        <v>2</v>
      </c>
      <c r="B41" s="94">
        <f>'1'!D48</f>
        <v>0.33300000000000002</v>
      </c>
      <c r="C41" s="85">
        <f>'2'!D48</f>
        <v>0.311</v>
      </c>
      <c r="D41" s="86">
        <f>'9'!D48</f>
        <v>0.35</v>
      </c>
      <c r="E41" s="86">
        <f>'5'!D48</f>
        <v>0.38</v>
      </c>
      <c r="F41" s="86">
        <f>'17'!D48</f>
        <v>0.29699999999999999</v>
      </c>
      <c r="G41" s="87">
        <f>'3'!D48</f>
        <v>0.499</v>
      </c>
      <c r="I41" s="38">
        <f t="shared" si="15"/>
        <v>-6.6066066066066131E-2</v>
      </c>
      <c r="J41" s="38">
        <f t="shared" si="11"/>
        <v>5.10510510510509E-2</v>
      </c>
      <c r="K41" s="38">
        <f t="shared" si="12"/>
        <v>0.14114114114114118</v>
      </c>
      <c r="L41" s="38">
        <f t="shared" si="13"/>
        <v>-0.10810810810810823</v>
      </c>
      <c r="M41" s="38">
        <f t="shared" si="14"/>
        <v>0.49849849849849837</v>
      </c>
      <c r="AC41" s="59">
        <v>2</v>
      </c>
      <c r="AD41" s="86">
        <f>'1'!$D61*AD$7</f>
        <v>1.1000000000000001E-2</v>
      </c>
      <c r="AE41" s="86">
        <f>'2'!$D61*AE$7</f>
        <v>1.1000000000000001E-2</v>
      </c>
      <c r="AF41" s="86">
        <f>'3'!$D61*AF$7</f>
        <v>1.7950000000000001E-2</v>
      </c>
      <c r="AG41" s="86">
        <f>'4'!$D61*AG$7</f>
        <v>2.0650000000000002E-2</v>
      </c>
      <c r="AH41" s="86">
        <f>'5'!$D61*AH$7</f>
        <v>1.21E-2</v>
      </c>
      <c r="AI41" s="86">
        <f>'6'!$D61*AI$7</f>
        <v>1.1600000000000001E-2</v>
      </c>
      <c r="AJ41" s="86">
        <f>'7'!$D61*AJ$7</f>
        <v>2.0650000000000002E-2</v>
      </c>
      <c r="AK41" s="86">
        <f>'8'!$D61*AK$7</f>
        <v>2.4300000000000002E-2</v>
      </c>
      <c r="AL41" s="86">
        <f>'9'!$D61*AL$7</f>
        <v>1.1950000000000001E-2</v>
      </c>
      <c r="AM41" s="86">
        <f>'10'!$D61*AM$7</f>
        <v>1.085E-2</v>
      </c>
      <c r="AN41" s="86">
        <f>'11'!$D61*AN$7</f>
        <v>1.9850000000000003E-2</v>
      </c>
      <c r="AO41" s="86">
        <f>'12'!$D61*AO$7</f>
        <v>2.1600000000000001E-2</v>
      </c>
      <c r="AP41" s="86">
        <f>'13'!$D61*AP$7</f>
        <v>1.3100000000000001E-2</v>
      </c>
      <c r="AQ41" s="86">
        <f>'14'!$D61*AQ$7</f>
        <v>1.115E-2</v>
      </c>
      <c r="AR41" s="86">
        <f>'15'!$D61*AR$7</f>
        <v>2.2650000000000003E-2</v>
      </c>
      <c r="AS41" s="86">
        <f>'16'!$D61*AS$7</f>
        <v>2.4250000000000001E-2</v>
      </c>
      <c r="AT41" s="86">
        <f>'17'!$D61*AT$7</f>
        <v>2.6875000000000002E-3</v>
      </c>
      <c r="AU41" s="86">
        <f>'18'!$D61*AU$7</f>
        <v>2.5000000000000005E-3</v>
      </c>
      <c r="AV41" s="86">
        <f>'19'!$D61*AV$7</f>
        <v>4.7125000000000005E-3</v>
      </c>
      <c r="AW41" s="86">
        <f>'20'!$D61*AW$7</f>
        <v>5.0250000000000008E-3</v>
      </c>
      <c r="AX41" s="86">
        <f>'21'!$D61*AX$7</f>
        <v>2.9125000000000002E-3</v>
      </c>
      <c r="AY41" s="86">
        <f>'22'!$D61*AY$7</f>
        <v>2.5999999999999999E-3</v>
      </c>
      <c r="AZ41" s="86">
        <f>'23'!$D61*AZ$7</f>
        <v>5.2624999999999998E-3</v>
      </c>
      <c r="BA41" s="86">
        <f>'24'!$D61*BA$7</f>
        <v>5.5000000000000005E-3</v>
      </c>
      <c r="BB41" s="86">
        <f>'25'!$D61*BB$7</f>
        <v>2.8625000000000005E-3</v>
      </c>
      <c r="BC41" s="86">
        <f>'26'!$D61*BC$7</f>
        <v>2.5000000000000005E-3</v>
      </c>
      <c r="BD41" s="86">
        <f>'27'!$D61*BD$7</f>
        <v>5.062500000000001E-3</v>
      </c>
      <c r="BE41" s="86">
        <f>'28'!$D61*BE$7</f>
        <v>5.0500000000000007E-3</v>
      </c>
      <c r="BF41" s="86">
        <f>'29'!$D61*BF$7</f>
        <v>3.1625000000000004E-3</v>
      </c>
      <c r="BG41" s="86">
        <f>'30'!$D61*BG$7</f>
        <v>2.5999999999999999E-3</v>
      </c>
      <c r="BH41" s="86">
        <f>'31'!$D61*BH$7</f>
        <v>5.8875000000000004E-3</v>
      </c>
      <c r="BI41" s="87">
        <f>'32'!$D61*BI$7</f>
        <v>5.875E-3</v>
      </c>
      <c r="BJ41" s="94">
        <f t="shared" si="16"/>
        <v>0.32885000000000003</v>
      </c>
      <c r="BK41" s="38">
        <f t="shared" si="17"/>
        <v>-0.24969340900664505</v>
      </c>
    </row>
    <row r="42" spans="1:63" x14ac:dyDescent="0.25">
      <c r="A42">
        <v>1</v>
      </c>
      <c r="B42" s="94">
        <f>'1'!D49</f>
        <v>0.14799999999999999</v>
      </c>
      <c r="C42" s="85">
        <f>'2'!D49</f>
        <v>0.14099999999999999</v>
      </c>
      <c r="D42" s="86">
        <f>'9'!D49</f>
        <v>0.158</v>
      </c>
      <c r="E42" s="86">
        <f>'5'!D49</f>
        <v>0.17100000000000001</v>
      </c>
      <c r="F42" s="86">
        <f>'17'!D49</f>
        <v>0.13300000000000001</v>
      </c>
      <c r="G42" s="87">
        <f>'3'!D49</f>
        <v>0.22800000000000001</v>
      </c>
      <c r="I42" s="38">
        <f t="shared" si="15"/>
        <v>-4.7297297297297369E-2</v>
      </c>
      <c r="J42" s="38">
        <f t="shared" si="11"/>
        <v>6.7567567567567544E-2</v>
      </c>
      <c r="K42" s="38">
        <f t="shared" si="12"/>
        <v>0.15540540540540548</v>
      </c>
      <c r="L42" s="38">
        <f t="shared" si="13"/>
        <v>-0.1013513513513512</v>
      </c>
      <c r="M42" s="38">
        <f t="shared" si="14"/>
        <v>0.54054054054054057</v>
      </c>
      <c r="AC42" s="59">
        <v>1</v>
      </c>
      <c r="AD42" s="86">
        <f>'1'!$D62*AD$7</f>
        <v>5.45E-3</v>
      </c>
      <c r="AE42" s="86">
        <f>'2'!$D62*AE$7</f>
        <v>5.6500000000000005E-3</v>
      </c>
      <c r="AF42" s="86">
        <f>'3'!$D62*AF$7</f>
        <v>9.4000000000000004E-3</v>
      </c>
      <c r="AG42" s="86">
        <f>'4'!$D62*AG$7</f>
        <v>1.175E-2</v>
      </c>
      <c r="AH42" s="86">
        <f>'5'!$D62*AH$7</f>
        <v>6.1500000000000001E-3</v>
      </c>
      <c r="AI42" s="86">
        <f>'6'!$D62*AI$7</f>
        <v>6.0499999999999998E-3</v>
      </c>
      <c r="AJ42" s="86">
        <f>'7'!$D62*AJ$7</f>
        <v>1.1050000000000001E-2</v>
      </c>
      <c r="AK42" s="86">
        <f>'8'!$D62*AK$7</f>
        <v>1.4050000000000002E-2</v>
      </c>
      <c r="AL42" s="86">
        <f>'9'!$D62*AL$7</f>
        <v>6.0499999999999998E-3</v>
      </c>
      <c r="AM42" s="86">
        <f>'10'!$D62*AM$7</f>
        <v>5.6500000000000005E-3</v>
      </c>
      <c r="AN42" s="86">
        <f>'11'!$D62*AN$7</f>
        <v>1.065E-2</v>
      </c>
      <c r="AO42" s="86">
        <f>'12'!$D62*AO$7</f>
        <v>1.2700000000000001E-2</v>
      </c>
      <c r="AP42" s="86">
        <f>'13'!$D62*AP$7</f>
        <v>6.7500000000000008E-3</v>
      </c>
      <c r="AQ42" s="86">
        <f>'14'!$D62*AQ$7</f>
        <v>5.8000000000000005E-3</v>
      </c>
      <c r="AR42" s="86">
        <f>'15'!$D62*AR$7</f>
        <v>1.23E-2</v>
      </c>
      <c r="AS42" s="86">
        <f>'16'!$D62*AS$7</f>
        <v>1.44E-2</v>
      </c>
      <c r="AT42" s="86">
        <f>'17'!$D62*AT$7</f>
        <v>1.3500000000000001E-3</v>
      </c>
      <c r="AU42" s="86">
        <f>'18'!$D62*AU$7</f>
        <v>1.2750000000000001E-3</v>
      </c>
      <c r="AV42" s="86">
        <f>'19'!$D62*AV$7</f>
        <v>2.5250000000000003E-3</v>
      </c>
      <c r="AW42" s="86">
        <f>'20'!$D62*AW$7</f>
        <v>2.9375E-3</v>
      </c>
      <c r="AX42" s="86">
        <f>'21'!$D62*AX$7</f>
        <v>1.4875000000000001E-3</v>
      </c>
      <c r="AY42" s="86">
        <f>'22'!$D62*AY$7</f>
        <v>1.3500000000000001E-3</v>
      </c>
      <c r="AZ42" s="86">
        <f>'23'!$D62*AZ$7</f>
        <v>2.8500000000000001E-3</v>
      </c>
      <c r="BA42" s="86">
        <f>'24'!$D62*BA$7</f>
        <v>3.2500000000000003E-3</v>
      </c>
      <c r="BB42" s="86">
        <f>'25'!$D62*BB$7</f>
        <v>1.4625000000000003E-3</v>
      </c>
      <c r="BC42" s="86">
        <f>'26'!$D62*BC$7</f>
        <v>1.2875E-3</v>
      </c>
      <c r="BD42" s="86">
        <f>'27'!$D62*BD$7</f>
        <v>2.7625000000000002E-3</v>
      </c>
      <c r="BE42" s="86">
        <f>'28'!$D62*BE$7</f>
        <v>3.0249999999999999E-3</v>
      </c>
      <c r="BF42" s="86">
        <f>'29'!$D62*BF$7</f>
        <v>1.6500000000000002E-3</v>
      </c>
      <c r="BG42" s="86">
        <f>'30'!$D62*BG$7</f>
        <v>1.3500000000000001E-3</v>
      </c>
      <c r="BH42" s="86">
        <f>'31'!$D62*BH$7</f>
        <v>3.2500000000000003E-3</v>
      </c>
      <c r="BI42" s="87">
        <f>'32'!$D62*BI$7</f>
        <v>3.5875E-3</v>
      </c>
      <c r="BJ42" s="94">
        <f t="shared" si="16"/>
        <v>0.17924999999999999</v>
      </c>
      <c r="BK42" s="38">
        <f t="shared" si="17"/>
        <v>-0.12752494524215185</v>
      </c>
    </row>
    <row r="43" spans="1:63" x14ac:dyDescent="0.25">
      <c r="A43">
        <v>0.5</v>
      </c>
      <c r="B43" s="94">
        <f>'1'!D50</f>
        <v>5.62E-2</v>
      </c>
      <c r="C43" s="85">
        <f>'2'!D50</f>
        <v>5.4699999999999999E-2</v>
      </c>
      <c r="D43" s="86">
        <f>'9'!D50</f>
        <v>6.0600000000000001E-2</v>
      </c>
      <c r="E43" s="86">
        <f>'5'!D50</f>
        <v>6.4899999999999999E-2</v>
      </c>
      <c r="F43" s="86">
        <f>'17'!D50</f>
        <v>5.0599999999999999E-2</v>
      </c>
      <c r="G43" s="87">
        <f>'3'!D50</f>
        <v>8.9700000000000002E-2</v>
      </c>
      <c r="I43" s="38">
        <f t="shared" si="15"/>
        <v>-2.6690391459074703E-2</v>
      </c>
      <c r="J43" s="38">
        <f t="shared" si="11"/>
        <v>7.8291814946619187E-2</v>
      </c>
      <c r="K43" s="38">
        <f t="shared" si="12"/>
        <v>0.15480427046263334</v>
      </c>
      <c r="L43" s="38">
        <f t="shared" si="13"/>
        <v>-9.9644128113879016E-2</v>
      </c>
      <c r="M43" s="38">
        <f t="shared" si="14"/>
        <v>0.59608540925266906</v>
      </c>
      <c r="AC43" s="59">
        <v>0.5</v>
      </c>
      <c r="AD43" s="86">
        <f>'1'!$D63*AD$7</f>
        <v>2.4850000000000002E-3</v>
      </c>
      <c r="AE43" s="86">
        <f>'2'!$D63*AE$7</f>
        <v>2.7150000000000004E-3</v>
      </c>
      <c r="AF43" s="86">
        <f>'3'!$D63*AF$7</f>
        <v>4.4350000000000006E-3</v>
      </c>
      <c r="AG43" s="86">
        <f>'4'!$D63*AG$7</f>
        <v>6.0499999999999998E-3</v>
      </c>
      <c r="AH43" s="86">
        <f>'5'!$D63*AH$7</f>
        <v>2.8549999999999999E-3</v>
      </c>
      <c r="AI43" s="86">
        <f>'6'!$D63*AI$7</f>
        <v>2.9850000000000002E-3</v>
      </c>
      <c r="AJ43" s="86">
        <f>'7'!$D63*AJ$7</f>
        <v>5.2500000000000003E-3</v>
      </c>
      <c r="AK43" s="86">
        <f>'8'!$D63*AK$7</f>
        <v>7.4000000000000003E-3</v>
      </c>
      <c r="AL43" s="86">
        <f>'9'!$D63*AL$7</f>
        <v>2.8150000000000002E-3</v>
      </c>
      <c r="AM43" s="86">
        <f>'10'!$D63*AM$7</f>
        <v>2.7150000000000004E-3</v>
      </c>
      <c r="AN43" s="86">
        <f>'11'!$D63*AN$7</f>
        <v>5.1000000000000004E-3</v>
      </c>
      <c r="AO43" s="86">
        <f>'12'!$D63*AO$7</f>
        <v>6.7000000000000011E-3</v>
      </c>
      <c r="AP43" s="86">
        <f>'13'!$D63*AP$7</f>
        <v>3.1949999999999999E-3</v>
      </c>
      <c r="AQ43" s="86">
        <f>'14'!$D63*AQ$7</f>
        <v>2.8350000000000003E-3</v>
      </c>
      <c r="AR43" s="86">
        <f>'15'!$D63*AR$7</f>
        <v>5.9500000000000004E-3</v>
      </c>
      <c r="AS43" s="86">
        <f>'16'!$D63*AS$7</f>
        <v>7.8000000000000005E-3</v>
      </c>
      <c r="AT43" s="86">
        <f>'17'!$D63*AT$7</f>
        <v>6.1375000000000004E-4</v>
      </c>
      <c r="AU43" s="86">
        <f>'18'!$D63*AU$7</f>
        <v>5.9125000000000009E-4</v>
      </c>
      <c r="AV43" s="86">
        <f>'19'!$D63*AV$7</f>
        <v>1.2075000000000002E-3</v>
      </c>
      <c r="AW43" s="86">
        <f>'20'!$D63*AW$7</f>
        <v>1.5500000000000002E-3</v>
      </c>
      <c r="AX43" s="86">
        <f>'21'!$D63*AX$7</f>
        <v>6.8750000000000007E-4</v>
      </c>
      <c r="AY43" s="86">
        <f>'22'!$D63*AY$7</f>
        <v>6.4375000000000001E-4</v>
      </c>
      <c r="AZ43" s="86">
        <f>'23'!$D63*AZ$7</f>
        <v>1.3750000000000001E-3</v>
      </c>
      <c r="BA43" s="86">
        <f>'24'!$D63*BA$7</f>
        <v>1.7250000000000002E-3</v>
      </c>
      <c r="BB43" s="86">
        <f>'25'!$D63*BB$7</f>
        <v>6.8000000000000005E-4</v>
      </c>
      <c r="BC43" s="86">
        <f>'26'!$D63*BC$7</f>
        <v>6.0875000000000002E-4</v>
      </c>
      <c r="BD43" s="86">
        <f>'27'!$D63*BD$7</f>
        <v>1.3375000000000001E-3</v>
      </c>
      <c r="BE43" s="86">
        <f>'28'!$D63*BE$7</f>
        <v>1.6000000000000001E-3</v>
      </c>
      <c r="BF43" s="86">
        <f>'29'!$D63*BF$7</f>
        <v>7.7999999999999999E-4</v>
      </c>
      <c r="BG43" s="86">
        <f>'30'!$D63*BG$7</f>
        <v>6.5125000000000003E-4</v>
      </c>
      <c r="BH43" s="86">
        <f>'31'!$D63*BH$7</f>
        <v>1.6000000000000001E-3</v>
      </c>
      <c r="BI43" s="87">
        <f>'32'!$D63*BI$7</f>
        <v>1.9750000000000002E-3</v>
      </c>
      <c r="BJ43" s="94">
        <f t="shared" si="16"/>
        <v>8.8911250000000039E-2</v>
      </c>
      <c r="BK43" s="38">
        <f t="shared" si="17"/>
        <v>8.1661825757691542E-2</v>
      </c>
    </row>
    <row r="44" spans="1:63" ht="13" thickBot="1" x14ac:dyDescent="0.3">
      <c r="A44">
        <v>0.33333333333333331</v>
      </c>
      <c r="B44" s="94">
        <f>'1'!D51</f>
        <v>2.9399999999999999E-2</v>
      </c>
      <c r="C44" s="85">
        <f>'2'!D51</f>
        <v>2.9700000000000001E-2</v>
      </c>
      <c r="D44" s="86">
        <f>'9'!D51</f>
        <v>3.2300000000000002E-2</v>
      </c>
      <c r="E44" s="86">
        <f>'5'!D51</f>
        <v>3.3799999999999997E-2</v>
      </c>
      <c r="F44" s="86">
        <f>'17'!D51</f>
        <v>2.6599999999999999E-2</v>
      </c>
      <c r="G44" s="87">
        <f>'3'!D51</f>
        <v>4.9299999999999997E-2</v>
      </c>
      <c r="I44" s="38">
        <f t="shared" si="15"/>
        <v>1.0204081632653184E-2</v>
      </c>
      <c r="J44" s="38">
        <f t="shared" si="11"/>
        <v>9.8639455782313146E-2</v>
      </c>
      <c r="K44" s="38">
        <f t="shared" si="12"/>
        <v>0.14965986394557818</v>
      </c>
      <c r="L44" s="38">
        <f t="shared" si="13"/>
        <v>-9.5238095238095233E-2</v>
      </c>
      <c r="M44" s="38">
        <f t="shared" si="14"/>
        <v>0.6768707482993197</v>
      </c>
      <c r="AC44" s="61">
        <v>0.33333333333333331</v>
      </c>
      <c r="AD44" s="89">
        <f>'1'!$D64*AD$7</f>
        <v>1.2650000000000001E-3</v>
      </c>
      <c r="AE44" s="89">
        <f>'2'!$D64*AE$7</f>
        <v>1.4550000000000001E-3</v>
      </c>
      <c r="AF44" s="89">
        <f>'3'!$D64*AF$7</f>
        <v>2.245E-3</v>
      </c>
      <c r="AG44" s="89">
        <f>'4'!$D64*AG$7</f>
        <v>3.1850000000000003E-3</v>
      </c>
      <c r="AH44" s="89">
        <f>'5'!$D64*AH$7</f>
        <v>1.4650000000000002E-3</v>
      </c>
      <c r="AI44" s="89">
        <f>'6'!$D64*AI$7</f>
        <v>1.6049999999999999E-3</v>
      </c>
      <c r="AJ44" s="89">
        <f>'7'!$D64*AJ$7</f>
        <v>2.6750000000000003E-3</v>
      </c>
      <c r="AK44" s="89">
        <f>'8'!$D64*AK$7</f>
        <v>3.9899999999999996E-3</v>
      </c>
      <c r="AL44" s="89">
        <f>'9'!$D64*AL$7</f>
        <v>1.4500000000000001E-3</v>
      </c>
      <c r="AM44" s="89">
        <f>'10'!$D64*AM$7</f>
        <v>1.4650000000000002E-3</v>
      </c>
      <c r="AN44" s="89">
        <f>'11'!$D64*AN$7</f>
        <v>2.6100000000000003E-3</v>
      </c>
      <c r="AO44" s="89">
        <f>'12'!$D64*AO$7</f>
        <v>3.6350000000000002E-3</v>
      </c>
      <c r="AP44" s="89">
        <f>'13'!$D64*AP$7</f>
        <v>1.645E-3</v>
      </c>
      <c r="AQ44" s="89">
        <f>'14'!$D64*AQ$7</f>
        <v>1.5350000000000001E-3</v>
      </c>
      <c r="AR44" s="89">
        <f>'15'!$D64*AR$7</f>
        <v>3.0400000000000002E-3</v>
      </c>
      <c r="AS44" s="89">
        <f>'16'!$D64*AS$7</f>
        <v>4.2700000000000004E-3</v>
      </c>
      <c r="AT44" s="89">
        <f>'17'!$D64*AT$7</f>
        <v>3.1500000000000001E-4</v>
      </c>
      <c r="AU44" s="89">
        <f>'18'!$D64*AU$7</f>
        <v>3.1375000000000001E-4</v>
      </c>
      <c r="AV44" s="89">
        <f>'19'!$D64*AV$7</f>
        <v>6.2125000000000006E-4</v>
      </c>
      <c r="AW44" s="89">
        <f>'20'!$D64*AW$7</f>
        <v>8.4250000000000004E-4</v>
      </c>
      <c r="AX44" s="89">
        <f>'21'!$D64*AX$7</f>
        <v>3.5625000000000001E-4</v>
      </c>
      <c r="AY44" s="89">
        <f>'22'!$D64*AY$7</f>
        <v>3.4875000000000005E-4</v>
      </c>
      <c r="AZ44" s="89">
        <f>'23'!$D64*AZ$7</f>
        <v>7.0750000000000001E-4</v>
      </c>
      <c r="BA44" s="89">
        <f>'24'!$D64*BA$7</f>
        <v>9.4375000000000004E-4</v>
      </c>
      <c r="BB44" s="89">
        <f>'25'!$D64*BB$7</f>
        <v>3.5375000000000001E-4</v>
      </c>
      <c r="BC44" s="89">
        <f>'26'!$D64*BC$7</f>
        <v>3.2875000000000005E-4</v>
      </c>
      <c r="BD44" s="89">
        <f>'27'!$D64*BD$7</f>
        <v>6.9499999999999998E-4</v>
      </c>
      <c r="BE44" s="89">
        <f>'28'!$D64*BE$7</f>
        <v>8.8875E-4</v>
      </c>
      <c r="BF44" s="89">
        <f>'29'!$D64*BF$7</f>
        <v>4.0625000000000004E-4</v>
      </c>
      <c r="BG44" s="89">
        <f>'30'!$D64*BG$7</f>
        <v>3.5500000000000006E-4</v>
      </c>
      <c r="BH44" s="89">
        <f>'31'!$D64*BH$7</f>
        <v>8.2875000000000006E-4</v>
      </c>
      <c r="BI44" s="90">
        <f>'32'!$D64*BI$7</f>
        <v>1.10625E-3</v>
      </c>
      <c r="BJ44" s="95">
        <f t="shared" si="16"/>
        <v>4.6946250000000023E-2</v>
      </c>
      <c r="BK44" s="38">
        <f t="shared" si="17"/>
        <v>3.9409957656436623E-2</v>
      </c>
    </row>
    <row r="45" spans="1:63" x14ac:dyDescent="0.25">
      <c r="B45" s="94"/>
      <c r="C45" s="85"/>
      <c r="D45" s="86"/>
      <c r="E45" s="86"/>
      <c r="F45" s="86"/>
      <c r="G45" s="87"/>
      <c r="I45" s="38"/>
      <c r="J45" s="38"/>
      <c r="K45" s="38"/>
      <c r="L45" s="38"/>
      <c r="M45" s="38"/>
      <c r="AC45" s="56" t="s">
        <v>59</v>
      </c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8"/>
      <c r="BJ45" s="105" t="s">
        <v>59</v>
      </c>
      <c r="BK45" s="38"/>
    </row>
    <row r="46" spans="1:63" ht="14" x14ac:dyDescent="0.3">
      <c r="A46" s="81" t="s">
        <v>48</v>
      </c>
      <c r="B46" s="94"/>
      <c r="C46" s="85"/>
      <c r="D46" s="86"/>
      <c r="E46" s="86"/>
      <c r="F46" s="86"/>
      <c r="G46" s="87"/>
      <c r="I46" s="38"/>
      <c r="J46" s="38"/>
      <c r="K46" s="38"/>
      <c r="L46" s="38"/>
      <c r="M46" s="38"/>
      <c r="AC46" s="32" t="s">
        <v>57</v>
      </c>
      <c r="AD46" s="55">
        <v>0.05</v>
      </c>
      <c r="AE46" s="55">
        <v>0.05</v>
      </c>
      <c r="AF46" s="55">
        <v>0.05</v>
      </c>
      <c r="AG46" s="55">
        <v>0.05</v>
      </c>
      <c r="AH46" s="55">
        <v>0.05</v>
      </c>
      <c r="AI46" s="55">
        <v>0.05</v>
      </c>
      <c r="AJ46" s="55">
        <v>0.05</v>
      </c>
      <c r="AK46" s="55">
        <v>0.05</v>
      </c>
      <c r="AL46" s="55">
        <v>0.05</v>
      </c>
      <c r="AM46" s="55">
        <v>0.05</v>
      </c>
      <c r="AN46" s="55">
        <v>0.05</v>
      </c>
      <c r="AO46" s="55">
        <v>0.05</v>
      </c>
      <c r="AP46" s="55">
        <v>0.05</v>
      </c>
      <c r="AQ46" s="55">
        <v>0.05</v>
      </c>
      <c r="AR46" s="55">
        <v>0.05</v>
      </c>
      <c r="AS46" s="55">
        <v>0.05</v>
      </c>
      <c r="AT46" s="55">
        <v>1.2500000000000001E-2</v>
      </c>
      <c r="AU46" s="55">
        <v>1.2500000000000001E-2</v>
      </c>
      <c r="AV46" s="55">
        <v>1.2500000000000001E-2</v>
      </c>
      <c r="AW46" s="55">
        <v>1.2500000000000001E-2</v>
      </c>
      <c r="AX46" s="55">
        <v>1.2500000000000001E-2</v>
      </c>
      <c r="AY46" s="55">
        <v>1.2500000000000001E-2</v>
      </c>
      <c r="AZ46" s="55">
        <v>1.2500000000000001E-2</v>
      </c>
      <c r="BA46" s="55">
        <v>1.2500000000000001E-2</v>
      </c>
      <c r="BB46" s="55">
        <v>1.2500000000000001E-2</v>
      </c>
      <c r="BC46" s="55">
        <v>1.2500000000000001E-2</v>
      </c>
      <c r="BD46" s="55">
        <v>1.2500000000000001E-2</v>
      </c>
      <c r="BE46" s="55">
        <v>1.2500000000000001E-2</v>
      </c>
      <c r="BF46" s="55">
        <v>1.2500000000000001E-2</v>
      </c>
      <c r="BG46" s="55">
        <v>1.2500000000000001E-2</v>
      </c>
      <c r="BH46" s="55">
        <v>1.2500000000000001E-2</v>
      </c>
      <c r="BI46" s="60">
        <v>1.2500000000000001E-2</v>
      </c>
      <c r="BJ46" s="94">
        <f>SUM(AD46:BI46)</f>
        <v>0.99999999999999944</v>
      </c>
      <c r="BK46" s="38"/>
    </row>
    <row r="47" spans="1:63" x14ac:dyDescent="0.25">
      <c r="A47">
        <v>100</v>
      </c>
      <c r="B47" s="94">
        <f>'1'!D54</f>
        <v>0.317</v>
      </c>
      <c r="C47" s="85">
        <f>'2'!D54</f>
        <v>0.30599999999999999</v>
      </c>
      <c r="D47" s="86">
        <f>'9'!D54</f>
        <v>0.33700000000000002</v>
      </c>
      <c r="E47" s="86">
        <f>'5'!D54</f>
        <v>0.34499999999999997</v>
      </c>
      <c r="F47" s="86">
        <f>'17'!D54</f>
        <v>0.30399999999999999</v>
      </c>
      <c r="G47" s="87">
        <f>'3'!D54</f>
        <v>0.48899999999999999</v>
      </c>
      <c r="I47" s="38">
        <f>C47/$B47-1</f>
        <v>-3.4700315457413256E-2</v>
      </c>
      <c r="J47" s="38">
        <f t="shared" ref="J47:J57" si="18">D47/$B47-1</f>
        <v>6.3091482649842323E-2</v>
      </c>
      <c r="K47" s="38">
        <f t="shared" ref="K47:K57" si="19">E47/$B47-1</f>
        <v>8.8328075709779075E-2</v>
      </c>
      <c r="L47" s="38">
        <f t="shared" ref="L47:L57" si="20">F47/$B47-1</f>
        <v>-4.1009463722397554E-2</v>
      </c>
      <c r="M47" s="38">
        <f t="shared" ref="M47:M57" si="21">G47/$B47-1</f>
        <v>0.54258675078864349</v>
      </c>
      <c r="AC47" s="59">
        <v>100</v>
      </c>
      <c r="AD47" s="86">
        <f>'1'!$D67*AD$7</f>
        <v>1.3800000000000002E-2</v>
      </c>
      <c r="AE47" s="86">
        <f>'2'!$D67*AE$7</f>
        <v>1.3150000000000002E-2</v>
      </c>
      <c r="AF47" s="86">
        <f>'3'!$D67*AF$7</f>
        <v>2.0400000000000001E-2</v>
      </c>
      <c r="AG47" s="86">
        <f>'4'!$D67*AG$7</f>
        <v>2.0250000000000004E-2</v>
      </c>
      <c r="AH47" s="86">
        <f>'5'!$D67*AH$7</f>
        <v>1.49E-2</v>
      </c>
      <c r="AI47" s="86">
        <f>'6'!$D67*AI$7</f>
        <v>1.3550000000000001E-2</v>
      </c>
      <c r="AJ47" s="86">
        <f>'7'!$D67*AJ$7</f>
        <v>2.2900000000000004E-2</v>
      </c>
      <c r="AK47" s="86">
        <f>'8'!$D67*AK$7</f>
        <v>2.205E-2</v>
      </c>
      <c r="AL47" s="86">
        <f>'9'!$D67*AL$7</f>
        <v>1.46E-2</v>
      </c>
      <c r="AM47" s="86">
        <f>'10'!$D67*AM$7</f>
        <v>1.3000000000000001E-2</v>
      </c>
      <c r="AN47" s="86">
        <f>'11'!$D67*AN$7</f>
        <v>2.1900000000000003E-2</v>
      </c>
      <c r="AO47" s="86">
        <f>'12'!$D67*AO$7</f>
        <v>2.035E-2</v>
      </c>
      <c r="AP47" s="86">
        <f>'13'!$D67*AP$7</f>
        <v>1.575E-2</v>
      </c>
      <c r="AQ47" s="86">
        <f>'14'!$D67*AQ$7</f>
        <v>1.3200000000000002E-2</v>
      </c>
      <c r="AR47" s="86">
        <f>'15'!$D67*AR$7</f>
        <v>2.4400000000000002E-2</v>
      </c>
      <c r="AS47" s="86">
        <f>'16'!$D67*AS$7</f>
        <v>2.1650000000000003E-2</v>
      </c>
      <c r="AT47" s="86">
        <f>'17'!$D67*AT$7</f>
        <v>3.2125000000000001E-3</v>
      </c>
      <c r="AU47" s="86">
        <f>'18'!$D67*AU$7</f>
        <v>3.0125E-3</v>
      </c>
      <c r="AV47" s="86">
        <f>'19'!$D67*AV$7</f>
        <v>4.725E-3</v>
      </c>
      <c r="AW47" s="86">
        <f>'20'!$D67*AW$7</f>
        <v>4.5624999999999997E-3</v>
      </c>
      <c r="AX47" s="86">
        <f>'21'!$D67*AX$7</f>
        <v>3.4000000000000002E-3</v>
      </c>
      <c r="AY47" s="86">
        <f>'22'!$D67*AY$7</f>
        <v>3.0875E-3</v>
      </c>
      <c r="AZ47" s="86">
        <f>'23'!$D67*AZ$7</f>
        <v>5.1875000000000003E-3</v>
      </c>
      <c r="BA47" s="86">
        <f>'24'!$D67*BA$7</f>
        <v>4.8375000000000007E-3</v>
      </c>
      <c r="BB47" s="86">
        <f>'25'!$D67*BB$7</f>
        <v>3.3625000000000005E-3</v>
      </c>
      <c r="BC47" s="86">
        <f>'26'!$D67*BC$7</f>
        <v>3.0249999999999999E-3</v>
      </c>
      <c r="BD47" s="86">
        <f>'27'!$D67*BD$7</f>
        <v>5.0500000000000007E-3</v>
      </c>
      <c r="BE47" s="86">
        <f>'28'!$D67*BE$7</f>
        <v>4.6125000000000003E-3</v>
      </c>
      <c r="BF47" s="86">
        <f>'29'!$D67*BF$7</f>
        <v>3.5999999999999999E-3</v>
      </c>
      <c r="BG47" s="86">
        <f>'30'!$D67*BG$7</f>
        <v>3.1000000000000003E-3</v>
      </c>
      <c r="BH47" s="86">
        <f>'31'!$D67*BH$7</f>
        <v>5.6375000000000001E-3</v>
      </c>
      <c r="BI47" s="87">
        <f>'32'!$D67*BI$7</f>
        <v>4.9750000000000003E-3</v>
      </c>
      <c r="BJ47" s="94">
        <f>SUM(AD47:BI47)</f>
        <v>0.35123750000000004</v>
      </c>
      <c r="BK47" s="38">
        <f>BJ47/BJ21-1</f>
        <v>0.14619620640424236</v>
      </c>
    </row>
    <row r="48" spans="1:63" x14ac:dyDescent="0.25">
      <c r="A48">
        <v>34.482758620689651</v>
      </c>
      <c r="B48" s="94">
        <f>'1'!D55</f>
        <v>0.44</v>
      </c>
      <c r="C48" s="85">
        <f>'2'!D55</f>
        <v>0.42099999999999999</v>
      </c>
      <c r="D48" s="86">
        <f>'9'!D55</f>
        <v>0.46400000000000002</v>
      </c>
      <c r="E48" s="86">
        <f>'5'!D55</f>
        <v>0.47799999999999998</v>
      </c>
      <c r="F48" s="86">
        <f>'17'!D55</f>
        <v>0.42</v>
      </c>
      <c r="G48" s="87">
        <f>'3'!D55</f>
        <v>0.67200000000000004</v>
      </c>
      <c r="I48" s="38">
        <f t="shared" ref="I48:I57" si="22">C48/$B48-1</f>
        <v>-4.318181818181821E-2</v>
      </c>
      <c r="J48" s="38">
        <f t="shared" si="18"/>
        <v>5.4545454545454675E-2</v>
      </c>
      <c r="K48" s="38">
        <f t="shared" si="19"/>
        <v>8.636363636363642E-2</v>
      </c>
      <c r="L48" s="38">
        <f t="shared" si="20"/>
        <v>-4.5454545454545525E-2</v>
      </c>
      <c r="M48" s="38">
        <f t="shared" si="21"/>
        <v>0.52727272727272734</v>
      </c>
      <c r="AC48" s="59">
        <v>34.482758620689651</v>
      </c>
      <c r="AD48" s="86">
        <f>'1'!$D68*AD$7</f>
        <v>1.6450000000000003E-2</v>
      </c>
      <c r="AE48" s="86">
        <f>'2'!$D68*AE$7</f>
        <v>1.5600000000000001E-2</v>
      </c>
      <c r="AF48" s="86">
        <f>'3'!$D68*AF$7</f>
        <v>2.4150000000000001E-2</v>
      </c>
      <c r="AG48" s="86">
        <f>'4'!$D68*AG$7</f>
        <v>2.375E-2</v>
      </c>
      <c r="AH48" s="86">
        <f>'5'!$D68*AH$7</f>
        <v>1.7649999999999999E-2</v>
      </c>
      <c r="AI48" s="86">
        <f>'6'!$D68*AI$7</f>
        <v>1.6E-2</v>
      </c>
      <c r="AJ48" s="86">
        <f>'7'!$D68*AJ$7</f>
        <v>2.6800000000000004E-2</v>
      </c>
      <c r="AK48" s="86">
        <f>'8'!$D68*AK$7</f>
        <v>2.5600000000000001E-2</v>
      </c>
      <c r="AL48" s="86">
        <f>'9'!$D68*AL$7</f>
        <v>1.7350000000000001E-2</v>
      </c>
      <c r="AM48" s="86">
        <f>'10'!$D68*AM$7</f>
        <v>1.545E-2</v>
      </c>
      <c r="AN48" s="86">
        <f>'11'!$D68*AN$7</f>
        <v>2.5750000000000002E-2</v>
      </c>
      <c r="AO48" s="86">
        <f>'12'!$D68*AO$7</f>
        <v>2.3800000000000002E-2</v>
      </c>
      <c r="AP48" s="86">
        <f>'13'!$D68*AP$7</f>
        <v>1.8600000000000002E-2</v>
      </c>
      <c r="AQ48" s="86">
        <f>'14'!$D68*AQ$7</f>
        <v>1.5650000000000001E-2</v>
      </c>
      <c r="AR48" s="86">
        <f>'15'!$D68*AR$7</f>
        <v>2.845E-2</v>
      </c>
      <c r="AS48" s="86">
        <f>'16'!$D68*AS$7</f>
        <v>2.5150000000000002E-2</v>
      </c>
      <c r="AT48" s="86">
        <f>'17'!$D68*AT$7</f>
        <v>3.8250000000000003E-3</v>
      </c>
      <c r="AU48" s="86">
        <f>'18'!$D68*AU$7</f>
        <v>3.5875E-3</v>
      </c>
      <c r="AV48" s="86">
        <f>'19'!$D68*AV$7</f>
        <v>5.6000000000000008E-3</v>
      </c>
      <c r="AW48" s="86">
        <f>'20'!$D68*AW$7</f>
        <v>5.3375000000000002E-3</v>
      </c>
      <c r="AX48" s="86">
        <f>'21'!$D68*AX$7</f>
        <v>4.0500000000000006E-3</v>
      </c>
      <c r="AY48" s="86">
        <f>'22'!$D68*AY$7</f>
        <v>3.6749999999999999E-3</v>
      </c>
      <c r="AZ48" s="86">
        <f>'23'!$D68*AZ$7</f>
        <v>6.1625000000000004E-3</v>
      </c>
      <c r="BA48" s="86">
        <f>'24'!$D68*BA$7</f>
        <v>5.6750000000000004E-3</v>
      </c>
      <c r="BB48" s="86">
        <f>'25'!$D68*BB$7</f>
        <v>4.0125000000000004E-3</v>
      </c>
      <c r="BC48" s="86">
        <f>'26'!$D68*BC$7</f>
        <v>3.5999999999999999E-3</v>
      </c>
      <c r="BD48" s="86">
        <f>'27'!$D68*BD$7</f>
        <v>6.0000000000000001E-3</v>
      </c>
      <c r="BE48" s="86">
        <f>'28'!$D68*BE$7</f>
        <v>5.4000000000000003E-3</v>
      </c>
      <c r="BF48" s="86">
        <f>'29'!$D68*BF$7</f>
        <v>4.3E-3</v>
      </c>
      <c r="BG48" s="86">
        <f>'30'!$D68*BG$7</f>
        <v>3.6749999999999999E-3</v>
      </c>
      <c r="BH48" s="86">
        <f>'31'!$D68*BH$7</f>
        <v>6.6500000000000005E-3</v>
      </c>
      <c r="BI48" s="87">
        <f>'32'!$D68*BI$7</f>
        <v>5.8250000000000003E-3</v>
      </c>
      <c r="BJ48" s="94">
        <f t="shared" ref="BJ48:BJ57" si="23">SUM(AD48:BI48)</f>
        <v>0.41357500000000003</v>
      </c>
      <c r="BK48" s="38">
        <f t="shared" ref="BK48:BK57" si="24">BJ48/BJ22-1</f>
        <v>0.22586143015931825</v>
      </c>
    </row>
    <row r="49" spans="1:63" x14ac:dyDescent="0.25">
      <c r="A49">
        <v>20</v>
      </c>
      <c r="B49" s="94">
        <f>'1'!D56</f>
        <v>0.58299999999999996</v>
      </c>
      <c r="C49" s="85">
        <f>'2'!D56</f>
        <v>0.55600000000000005</v>
      </c>
      <c r="D49" s="86">
        <f>'9'!D56</f>
        <v>0.61299999999999999</v>
      </c>
      <c r="E49" s="86">
        <f>'5'!D56</f>
        <v>0.63</v>
      </c>
      <c r="F49" s="86">
        <f>'17'!D56</f>
        <v>0.55600000000000005</v>
      </c>
      <c r="G49" s="87">
        <f>'3'!D56</f>
        <v>0.88300000000000001</v>
      </c>
      <c r="I49" s="38">
        <f t="shared" si="22"/>
        <v>-4.6312178387649894E-2</v>
      </c>
      <c r="J49" s="38">
        <f t="shared" si="18"/>
        <v>5.1457975986277882E-2</v>
      </c>
      <c r="K49" s="38">
        <f t="shared" si="19"/>
        <v>8.0617495711835518E-2</v>
      </c>
      <c r="L49" s="38">
        <f t="shared" si="20"/>
        <v>-4.6312178387649894E-2</v>
      </c>
      <c r="M49" s="38">
        <f t="shared" si="21"/>
        <v>0.51457975986277882</v>
      </c>
      <c r="AC49" s="59">
        <v>20</v>
      </c>
      <c r="AD49" s="86">
        <f>'1'!$D69*AD$7</f>
        <v>1.9450000000000002E-2</v>
      </c>
      <c r="AE49" s="86">
        <f>'2'!$D69*AE$7</f>
        <v>1.8499999999999999E-2</v>
      </c>
      <c r="AF49" s="86">
        <f>'3'!$D69*AF$7</f>
        <v>2.8249999999999997E-2</v>
      </c>
      <c r="AG49" s="86">
        <f>'4'!$D69*AG$7</f>
        <v>2.7550000000000005E-2</v>
      </c>
      <c r="AH49" s="86">
        <f>'5'!$D69*AH$7</f>
        <v>2.0799999999999999E-2</v>
      </c>
      <c r="AI49" s="86">
        <f>'6'!$D69*AI$7</f>
        <v>1.89E-2</v>
      </c>
      <c r="AJ49" s="86">
        <f>'7'!$D69*AJ$7</f>
        <v>3.15E-2</v>
      </c>
      <c r="AK49" s="86">
        <f>'8'!$D69*AK$7</f>
        <v>2.9600000000000001E-2</v>
      </c>
      <c r="AL49" s="86">
        <f>'9'!$D69*AL$7</f>
        <v>2.0449999999999999E-2</v>
      </c>
      <c r="AM49" s="86">
        <f>'10'!$D69*AM$7</f>
        <v>1.83E-2</v>
      </c>
      <c r="AN49" s="86">
        <f>'11'!$D69*AN$7</f>
        <v>3.0249999999999999E-2</v>
      </c>
      <c r="AO49" s="86">
        <f>'12'!$D69*AO$7</f>
        <v>2.7600000000000003E-2</v>
      </c>
      <c r="AP49" s="86">
        <f>'13'!$D69*AP$7</f>
        <v>2.1950000000000001E-2</v>
      </c>
      <c r="AQ49" s="86">
        <f>'14'!$D69*AQ$7</f>
        <v>1.8499999999999999E-2</v>
      </c>
      <c r="AR49" s="86">
        <f>'15'!$D69*AR$7</f>
        <v>3.3600000000000005E-2</v>
      </c>
      <c r="AS49" s="86">
        <f>'16'!$D69*AS$7</f>
        <v>2.8999999999999998E-2</v>
      </c>
      <c r="AT49" s="86">
        <f>'17'!$D69*AT$7</f>
        <v>4.5624999999999997E-3</v>
      </c>
      <c r="AU49" s="86">
        <f>'18'!$D69*AU$7</f>
        <v>4.2875000000000005E-3</v>
      </c>
      <c r="AV49" s="86">
        <f>'19'!$D69*AV$7</f>
        <v>6.6250000000000007E-3</v>
      </c>
      <c r="AW49" s="86">
        <f>'20'!$D69*AW$7</f>
        <v>6.2875000000000006E-3</v>
      </c>
      <c r="AX49" s="86">
        <f>'21'!$D69*AX$7</f>
        <v>4.8000000000000004E-3</v>
      </c>
      <c r="AY49" s="86">
        <f>'22'!$D69*AY$7</f>
        <v>4.3749999999999995E-3</v>
      </c>
      <c r="AZ49" s="86">
        <f>'23'!$D69*AZ$7</f>
        <v>7.2375E-3</v>
      </c>
      <c r="BA49" s="86">
        <f>'24'!$D69*BA$7</f>
        <v>6.6250000000000007E-3</v>
      </c>
      <c r="BB49" s="86">
        <f>'25'!$D69*BB$7</f>
        <v>4.7625000000000002E-3</v>
      </c>
      <c r="BC49" s="86">
        <f>'26'!$D69*BC$7</f>
        <v>4.2875000000000005E-3</v>
      </c>
      <c r="BD49" s="86">
        <f>'27'!$D69*BD$7</f>
        <v>7.0624999999999993E-3</v>
      </c>
      <c r="BE49" s="86">
        <f>'28'!$D69*BE$7</f>
        <v>6.3375000000000003E-3</v>
      </c>
      <c r="BF49" s="86">
        <f>'29'!$D69*BF$7</f>
        <v>5.0750000000000005E-3</v>
      </c>
      <c r="BG49" s="86">
        <f>'30'!$D69*BG$7</f>
        <v>4.3749999999999995E-3</v>
      </c>
      <c r="BH49" s="86">
        <f>'31'!$D69*BH$7</f>
        <v>7.8375000000000007E-3</v>
      </c>
      <c r="BI49" s="87">
        <f>'32'!$D69*BI$7</f>
        <v>6.7625000000000011E-3</v>
      </c>
      <c r="BJ49" s="94">
        <f t="shared" si="23"/>
        <v>0.48550000000000015</v>
      </c>
      <c r="BK49" s="38">
        <f t="shared" si="24"/>
        <v>0.14531729181410724</v>
      </c>
    </row>
    <row r="50" spans="1:63" x14ac:dyDescent="0.25">
      <c r="A50">
        <v>10</v>
      </c>
      <c r="B50" s="94">
        <f>'1'!D57</f>
        <v>0.747</v>
      </c>
      <c r="C50" s="85">
        <f>'2'!D57</f>
        <v>0.71099999999999997</v>
      </c>
      <c r="D50" s="86">
        <f>'9'!D57</f>
        <v>0.78</v>
      </c>
      <c r="E50" s="86">
        <f>'5'!D57</f>
        <v>0.8</v>
      </c>
      <c r="F50" s="86">
        <f>'17'!D57</f>
        <v>0.71499999999999997</v>
      </c>
      <c r="G50" s="87">
        <f>'3'!D57</f>
        <v>1.1000000000000001</v>
      </c>
      <c r="I50" s="38">
        <f t="shared" si="22"/>
        <v>-4.8192771084337394E-2</v>
      </c>
      <c r="J50" s="38">
        <f t="shared" si="18"/>
        <v>4.4176706827309342E-2</v>
      </c>
      <c r="K50" s="38">
        <f t="shared" si="19"/>
        <v>7.0950468540829981E-2</v>
      </c>
      <c r="L50" s="38">
        <f t="shared" si="20"/>
        <v>-4.2838018741633288E-2</v>
      </c>
      <c r="M50" s="38">
        <f t="shared" si="21"/>
        <v>0.47255689424364133</v>
      </c>
      <c r="AC50" s="59">
        <v>10</v>
      </c>
      <c r="AD50" s="86">
        <f>'1'!$D70*AD$7</f>
        <v>3.6400000000000002E-2</v>
      </c>
      <c r="AE50" s="86">
        <f>'2'!$D70*AE$7</f>
        <v>3.4599999999999999E-2</v>
      </c>
      <c r="AF50" s="86">
        <f>'3'!$D70*AF$7</f>
        <v>5.2000000000000005E-2</v>
      </c>
      <c r="AG50" s="86">
        <f>'4'!$D70*AG$7</f>
        <v>4.9950000000000001E-2</v>
      </c>
      <c r="AH50" s="86">
        <f>'5'!$D70*AH$7</f>
        <v>3.8550000000000001E-2</v>
      </c>
      <c r="AI50" s="86">
        <f>'6'!$D70*AI$7</f>
        <v>3.5200000000000002E-2</v>
      </c>
      <c r="AJ50" s="86">
        <f>'7'!$D70*AJ$7</f>
        <v>5.6999999999999995E-2</v>
      </c>
      <c r="AK50" s="86">
        <f>'8'!$D70*AK$7</f>
        <v>5.2500000000000005E-2</v>
      </c>
      <c r="AL50" s="86">
        <f>'9'!$D70*AL$7</f>
        <v>3.8100000000000002E-2</v>
      </c>
      <c r="AM50" s="86">
        <f>'10'!$D70*AM$7</f>
        <v>3.4250000000000003E-2</v>
      </c>
      <c r="AN50" s="86">
        <f>'11'!$D70*AN$7</f>
        <v>5.5500000000000008E-2</v>
      </c>
      <c r="AO50" s="86">
        <f>'12'!$D70*AO$7</f>
        <v>4.965E-2</v>
      </c>
      <c r="AP50" s="86">
        <f>'13'!$D70*AP$7</f>
        <v>4.0450000000000007E-2</v>
      </c>
      <c r="AQ50" s="86">
        <f>'14'!$D70*AQ$7</f>
        <v>3.4499999999999996E-2</v>
      </c>
      <c r="AR50" s="86">
        <f>'15'!$D70*AR$7</f>
        <v>6.0999999999999999E-2</v>
      </c>
      <c r="AS50" s="86">
        <f>'16'!$D70*AS$7</f>
        <v>5.1500000000000004E-2</v>
      </c>
      <c r="AT50" s="86">
        <f>'17'!$D70*AT$7</f>
        <v>8.6750000000000004E-3</v>
      </c>
      <c r="AU50" s="86">
        <f>'18'!$D70*AU$7</f>
        <v>8.1250000000000003E-3</v>
      </c>
      <c r="AV50" s="86">
        <f>'19'!$D70*AV$7</f>
        <v>1.2475E-2</v>
      </c>
      <c r="AW50" s="86">
        <f>'20'!$D70*AW$7</f>
        <v>1.1600000000000001E-2</v>
      </c>
      <c r="AX50" s="86">
        <f>'21'!$D70*AX$7</f>
        <v>9.0875000000000001E-3</v>
      </c>
      <c r="AY50" s="86">
        <f>'22'!$D70*AY$7</f>
        <v>8.2750000000000011E-3</v>
      </c>
      <c r="AZ50" s="86">
        <f>'23'!$D70*AZ$7</f>
        <v>1.3500000000000002E-2</v>
      </c>
      <c r="BA50" s="86">
        <f>'24'!$D70*BA$7</f>
        <v>1.2200000000000001E-2</v>
      </c>
      <c r="BB50" s="86">
        <f>'25'!$D70*BB$7</f>
        <v>9.0375000000000004E-3</v>
      </c>
      <c r="BC50" s="86">
        <f>'26'!$D70*BC$7</f>
        <v>8.1250000000000003E-3</v>
      </c>
      <c r="BD50" s="86">
        <f>'27'!$D70*BD$7</f>
        <v>1.3250000000000001E-2</v>
      </c>
      <c r="BE50" s="86">
        <f>'28'!$D70*BE$7</f>
        <v>1.1675000000000001E-2</v>
      </c>
      <c r="BF50" s="86">
        <f>'29'!$D70*BF$7</f>
        <v>9.5500000000000012E-3</v>
      </c>
      <c r="BG50" s="86">
        <f>'30'!$D70*BG$7</f>
        <v>8.2625000000000007E-3</v>
      </c>
      <c r="BH50" s="86">
        <f>'31'!$D70*BH$7</f>
        <v>1.4624999999999999E-2</v>
      </c>
      <c r="BI50" s="87">
        <f>'32'!$D70*BI$7</f>
        <v>1.2337500000000001E-2</v>
      </c>
      <c r="BJ50" s="94">
        <f t="shared" si="23"/>
        <v>0.89195000000000013</v>
      </c>
      <c r="BK50" s="38">
        <f t="shared" si="24"/>
        <v>0.3097169707426306</v>
      </c>
    </row>
    <row r="51" spans="1:63" x14ac:dyDescent="0.25">
      <c r="A51">
        <v>5</v>
      </c>
      <c r="B51" s="94">
        <f>'1'!D58</f>
        <v>0.57399999999999995</v>
      </c>
      <c r="C51" s="85">
        <f>'2'!D58</f>
        <v>0.55600000000000005</v>
      </c>
      <c r="D51" s="86">
        <f>'9'!D58</f>
        <v>0.60899999999999999</v>
      </c>
      <c r="E51" s="86">
        <f>'5'!D58</f>
        <v>0.621</v>
      </c>
      <c r="F51" s="86">
        <f>'17'!D58</f>
        <v>0.55600000000000005</v>
      </c>
      <c r="G51" s="87">
        <f>'3'!D58</f>
        <v>0.88100000000000001</v>
      </c>
      <c r="I51" s="38">
        <f t="shared" si="22"/>
        <v>-3.1358885017421456E-2</v>
      </c>
      <c r="J51" s="38">
        <f t="shared" si="18"/>
        <v>6.0975609756097615E-2</v>
      </c>
      <c r="K51" s="38">
        <f t="shared" si="19"/>
        <v>8.1881533101045401E-2</v>
      </c>
      <c r="L51" s="38">
        <f t="shared" si="20"/>
        <v>-3.1358885017421456E-2</v>
      </c>
      <c r="M51" s="38">
        <f t="shared" si="21"/>
        <v>0.53484320557491305</v>
      </c>
      <c r="AC51" s="59">
        <v>5</v>
      </c>
      <c r="AD51" s="86">
        <f>'1'!$D71*AD$7</f>
        <v>2.9149999999999999E-2</v>
      </c>
      <c r="AE51" s="86">
        <f>'2'!$D71*AE$7</f>
        <v>2.7900000000000005E-2</v>
      </c>
      <c r="AF51" s="86">
        <f>'3'!$D71*AF$7</f>
        <v>4.2500000000000003E-2</v>
      </c>
      <c r="AG51" s="86">
        <f>'4'!$D71*AG$7</f>
        <v>4.19E-2</v>
      </c>
      <c r="AH51" s="86">
        <f>'5'!$D71*AH$7</f>
        <v>3.1150000000000001E-2</v>
      </c>
      <c r="AI51" s="86">
        <f>'6'!$D71*AI$7</f>
        <v>2.8499999999999998E-2</v>
      </c>
      <c r="AJ51" s="86">
        <f>'7'!$D71*AJ$7</f>
        <v>4.7500000000000001E-2</v>
      </c>
      <c r="AK51" s="86">
        <f>'8'!$D71*AK$7</f>
        <v>4.5050000000000007E-2</v>
      </c>
      <c r="AL51" s="86">
        <f>'9'!$D71*AL$7</f>
        <v>3.0800000000000001E-2</v>
      </c>
      <c r="AM51" s="86">
        <f>'10'!$D71*AM$7</f>
        <v>2.7650000000000004E-2</v>
      </c>
      <c r="AN51" s="86">
        <f>'11'!$D71*AN$7</f>
        <v>4.5800000000000007E-2</v>
      </c>
      <c r="AO51" s="86">
        <f>'12'!$D71*AO$7</f>
        <v>4.2099999999999999E-2</v>
      </c>
      <c r="AP51" s="86">
        <f>'13'!$D71*AP$7</f>
        <v>3.295E-2</v>
      </c>
      <c r="AQ51" s="86">
        <f>'14'!$D71*AQ$7</f>
        <v>2.7950000000000003E-2</v>
      </c>
      <c r="AR51" s="86">
        <f>'15'!$D71*AR$7</f>
        <v>5.1000000000000004E-2</v>
      </c>
      <c r="AS51" s="86">
        <f>'16'!$D71*AS$7</f>
        <v>4.4300000000000006E-2</v>
      </c>
      <c r="AT51" s="86">
        <f>'17'!$D71*AT$7</f>
        <v>6.9000000000000008E-3</v>
      </c>
      <c r="AU51" s="86">
        <f>'18'!$D71*AU$7</f>
        <v>6.5000000000000006E-3</v>
      </c>
      <c r="AV51" s="86">
        <f>'19'!$D71*AV$7</f>
        <v>1.0137500000000001E-2</v>
      </c>
      <c r="AW51" s="86">
        <f>'20'!$D71*AW$7</f>
        <v>9.7000000000000003E-3</v>
      </c>
      <c r="AX51" s="86">
        <f>'21'!$D71*AX$7</f>
        <v>7.2750000000000002E-3</v>
      </c>
      <c r="AY51" s="86">
        <f>'22'!$D71*AY$7</f>
        <v>6.6500000000000005E-3</v>
      </c>
      <c r="AZ51" s="86">
        <f>'23'!$D71*AZ$7</f>
        <v>1.1112500000000001E-2</v>
      </c>
      <c r="BA51" s="86">
        <f>'24'!$D71*BA$7</f>
        <v>1.025E-2</v>
      </c>
      <c r="BB51" s="86">
        <f>'25'!$D71*BB$7</f>
        <v>7.2375E-3</v>
      </c>
      <c r="BC51" s="86">
        <f>'26'!$D71*BC$7</f>
        <v>6.5250000000000004E-3</v>
      </c>
      <c r="BD51" s="86">
        <f>'27'!$D71*BD$7</f>
        <v>1.0887500000000001E-2</v>
      </c>
      <c r="BE51" s="86">
        <f>'28'!$D71*BE$7</f>
        <v>9.8250000000000004E-3</v>
      </c>
      <c r="BF51" s="86">
        <f>'29'!$D71*BF$7</f>
        <v>7.7250000000000001E-3</v>
      </c>
      <c r="BG51" s="86">
        <f>'30'!$D71*BG$7</f>
        <v>6.6625000000000009E-3</v>
      </c>
      <c r="BH51" s="86">
        <f>'31'!$D71*BH$7</f>
        <v>1.2137500000000001E-2</v>
      </c>
      <c r="BI51" s="87">
        <f>'32'!$D71*BI$7</f>
        <v>1.0512500000000001E-2</v>
      </c>
      <c r="BJ51" s="94">
        <f t="shared" si="23"/>
        <v>0.7362375000000001</v>
      </c>
      <c r="BK51" s="38">
        <f t="shared" si="24"/>
        <v>-7.0289809319358354E-2</v>
      </c>
    </row>
    <row r="52" spans="1:63" x14ac:dyDescent="0.25">
      <c r="A52">
        <v>3.3333333333333335</v>
      </c>
      <c r="B52" s="94">
        <f>'1'!D59</f>
        <v>0.39900000000000002</v>
      </c>
      <c r="C52" s="85">
        <f>'2'!D59</f>
        <v>0.39200000000000002</v>
      </c>
      <c r="D52" s="86">
        <f>'9'!D59</f>
        <v>0.42799999999999999</v>
      </c>
      <c r="E52" s="86">
        <f>'5'!D59</f>
        <v>0.436</v>
      </c>
      <c r="F52" s="86">
        <f>'17'!D59</f>
        <v>0.38700000000000001</v>
      </c>
      <c r="G52" s="87">
        <f>'3'!D59</f>
        <v>0.63200000000000001</v>
      </c>
      <c r="I52" s="38">
        <f t="shared" si="22"/>
        <v>-1.7543859649122862E-2</v>
      </c>
      <c r="J52" s="38">
        <f t="shared" si="18"/>
        <v>7.268170426065157E-2</v>
      </c>
      <c r="K52" s="38">
        <f t="shared" si="19"/>
        <v>9.2731829573934776E-2</v>
      </c>
      <c r="L52" s="38">
        <f t="shared" si="20"/>
        <v>-3.007518796992481E-2</v>
      </c>
      <c r="M52" s="38">
        <f t="shared" si="21"/>
        <v>0.58395989974937335</v>
      </c>
      <c r="AC52" s="59">
        <v>3.3333333333333335</v>
      </c>
      <c r="AD52" s="86">
        <f>'1'!$D72*AD$7</f>
        <v>2.0100000000000003E-2</v>
      </c>
      <c r="AE52" s="86">
        <f>'2'!$D72*AE$7</f>
        <v>1.9350000000000003E-2</v>
      </c>
      <c r="AF52" s="86">
        <f>'3'!$D72*AF$7</f>
        <v>3.015E-2</v>
      </c>
      <c r="AG52" s="86">
        <f>'4'!$D72*AG$7</f>
        <v>3.075E-2</v>
      </c>
      <c r="AH52" s="86">
        <f>'5'!$D72*AH$7</f>
        <v>2.1750000000000002E-2</v>
      </c>
      <c r="AI52" s="86">
        <f>'6'!$D72*AI$7</f>
        <v>2.0000000000000004E-2</v>
      </c>
      <c r="AJ52" s="86">
        <f>'7'!$D72*AJ$7</f>
        <v>3.4150000000000007E-2</v>
      </c>
      <c r="AK52" s="86">
        <f>'8'!$D72*AK$7</f>
        <v>3.3950000000000001E-2</v>
      </c>
      <c r="AL52" s="86">
        <f>'9'!$D72*AL$7</f>
        <v>2.1400000000000002E-2</v>
      </c>
      <c r="AM52" s="86">
        <f>'10'!$D72*AM$7</f>
        <v>1.9250000000000003E-2</v>
      </c>
      <c r="AN52" s="86">
        <f>'11'!$D72*AN$7</f>
        <v>3.2750000000000001E-2</v>
      </c>
      <c r="AO52" s="86">
        <f>'12'!$D72*AO$7</f>
        <v>3.1350000000000003E-2</v>
      </c>
      <c r="AP52" s="86">
        <f>'13'!$D72*AP$7</f>
        <v>2.3150000000000004E-2</v>
      </c>
      <c r="AQ52" s="86">
        <f>'14'!$D72*AQ$7</f>
        <v>1.9550000000000001E-2</v>
      </c>
      <c r="AR52" s="86">
        <f>'15'!$D72*AR$7</f>
        <v>3.6499999999999998E-2</v>
      </c>
      <c r="AS52" s="86">
        <f>'16'!$D72*AS$7</f>
        <v>3.3650000000000006E-2</v>
      </c>
      <c r="AT52" s="86">
        <f>'17'!$D72*AT$7</f>
        <v>4.7125000000000005E-3</v>
      </c>
      <c r="AU52" s="86">
        <f>'18'!$D72*AU$7</f>
        <v>4.45E-3</v>
      </c>
      <c r="AV52" s="86">
        <f>'19'!$D72*AV$7</f>
        <v>7.0999999999999995E-3</v>
      </c>
      <c r="AW52" s="86">
        <f>'20'!$D72*AW$7</f>
        <v>7.0125000000000014E-3</v>
      </c>
      <c r="AX52" s="86">
        <f>'21'!$D72*AX$7</f>
        <v>5.000000000000001E-3</v>
      </c>
      <c r="AY52" s="86">
        <f>'22'!$D72*AY$7</f>
        <v>4.5750000000000001E-3</v>
      </c>
      <c r="AZ52" s="86">
        <f>'23'!$D72*AZ$7</f>
        <v>7.8375000000000007E-3</v>
      </c>
      <c r="BA52" s="86">
        <f>'24'!$D72*BA$7</f>
        <v>7.4999999999999997E-3</v>
      </c>
      <c r="BB52" s="86">
        <f>'25'!$D72*BB$7</f>
        <v>4.9750000000000003E-3</v>
      </c>
      <c r="BC52" s="86">
        <f>'26'!$D72*BC$7</f>
        <v>4.4875000000000002E-3</v>
      </c>
      <c r="BD52" s="86">
        <f>'27'!$D72*BD$7</f>
        <v>7.6625E-3</v>
      </c>
      <c r="BE52" s="86">
        <f>'28'!$D72*BE$7</f>
        <v>7.1624999999999996E-3</v>
      </c>
      <c r="BF52" s="86">
        <f>'29'!$D72*BF$7</f>
        <v>5.3500000000000006E-3</v>
      </c>
      <c r="BG52" s="86">
        <f>'30'!$D72*BG$7</f>
        <v>4.5999999999999999E-3</v>
      </c>
      <c r="BH52" s="86">
        <f>'31'!$D72*BH$7</f>
        <v>8.624999999999999E-3</v>
      </c>
      <c r="BI52" s="87">
        <f>'32'!$D72*BI$7</f>
        <v>7.8250000000000004E-3</v>
      </c>
      <c r="BJ52" s="94">
        <f t="shared" si="23"/>
        <v>0.526675</v>
      </c>
      <c r="BK52" s="38">
        <f t="shared" si="24"/>
        <v>-0.18102124516492701</v>
      </c>
    </row>
    <row r="53" spans="1:63" x14ac:dyDescent="0.25">
      <c r="A53">
        <v>2.5</v>
      </c>
      <c r="B53" s="94">
        <f>'1'!D60</f>
        <v>0.28199999999999997</v>
      </c>
      <c r="C53" s="85">
        <f>'2'!D60</f>
        <v>0.28100000000000003</v>
      </c>
      <c r="D53" s="86">
        <f>'9'!D60</f>
        <v>0.30499999999999999</v>
      </c>
      <c r="E53" s="86">
        <f>'5'!D60</f>
        <v>0.31</v>
      </c>
      <c r="F53" s="86">
        <f>'17'!D60</f>
        <v>0.27500000000000002</v>
      </c>
      <c r="G53" s="87">
        <f>'3'!D60</f>
        <v>0.45700000000000002</v>
      </c>
      <c r="I53" s="38">
        <f t="shared" si="22"/>
        <v>-3.5460992907799804E-3</v>
      </c>
      <c r="J53" s="38">
        <f t="shared" si="18"/>
        <v>8.1560283687943436E-2</v>
      </c>
      <c r="K53" s="38">
        <f t="shared" si="19"/>
        <v>9.9290780141844115E-2</v>
      </c>
      <c r="L53" s="38">
        <f t="shared" si="20"/>
        <v>-2.4822695035460862E-2</v>
      </c>
      <c r="M53" s="38">
        <f t="shared" si="21"/>
        <v>0.62056737588652511</v>
      </c>
      <c r="AC53" s="59">
        <v>2.5</v>
      </c>
      <c r="AD53" s="86">
        <f>'1'!$D73*AD$7</f>
        <v>1.5950000000000002E-2</v>
      </c>
      <c r="AE53" s="86">
        <f>'2'!$D73*AE$7</f>
        <v>1.54E-2</v>
      </c>
      <c r="AF53" s="86">
        <f>'3'!$D73*AF$7</f>
        <v>2.46E-2</v>
      </c>
      <c r="AG53" s="86">
        <f>'4'!$D73*AG$7</f>
        <v>2.5500000000000002E-2</v>
      </c>
      <c r="AH53" s="86">
        <f>'5'!$D73*AH$7</f>
        <v>1.7399999999999999E-2</v>
      </c>
      <c r="AI53" s="86">
        <f>'6'!$D73*AI$7</f>
        <v>1.6E-2</v>
      </c>
      <c r="AJ53" s="86">
        <f>'7'!$D73*AJ$7</f>
        <v>2.7800000000000005E-2</v>
      </c>
      <c r="AK53" s="86">
        <f>'8'!$D73*AK$7</f>
        <v>2.8299999999999999E-2</v>
      </c>
      <c r="AL53" s="86">
        <f>'9'!$D73*AL$7</f>
        <v>1.7100000000000001E-2</v>
      </c>
      <c r="AM53" s="86">
        <f>'10'!$D73*AM$7</f>
        <v>1.5300000000000001E-2</v>
      </c>
      <c r="AN53" s="86">
        <f>'11'!$D73*AN$7</f>
        <v>2.6650000000000004E-2</v>
      </c>
      <c r="AO53" s="86">
        <f>'12'!$D73*AO$7</f>
        <v>2.6150000000000003E-2</v>
      </c>
      <c r="AP53" s="86">
        <f>'13'!$D73*AP$7</f>
        <v>1.8550000000000001E-2</v>
      </c>
      <c r="AQ53" s="86">
        <f>'14'!$D73*AQ$7</f>
        <v>1.5600000000000001E-2</v>
      </c>
      <c r="AR53" s="86">
        <f>'15'!$D73*AR$7</f>
        <v>2.9850000000000002E-2</v>
      </c>
      <c r="AS53" s="86">
        <f>'16'!$D73*AS$7</f>
        <v>2.8199999999999999E-2</v>
      </c>
      <c r="AT53" s="86">
        <f>'17'!$D73*AT$7</f>
        <v>3.7125000000000001E-3</v>
      </c>
      <c r="AU53" s="86">
        <f>'18'!$D73*AU$7</f>
        <v>3.5125000000000004E-3</v>
      </c>
      <c r="AV53" s="86">
        <f>'19'!$D73*AV$7</f>
        <v>5.7375000000000004E-3</v>
      </c>
      <c r="AW53" s="86">
        <f>'20'!$D73*AW$7</f>
        <v>5.7750000000000006E-3</v>
      </c>
      <c r="AX53" s="86">
        <f>'21'!$D73*AX$7</f>
        <v>3.9624999999999999E-3</v>
      </c>
      <c r="AY53" s="86">
        <f>'22'!$D73*AY$7</f>
        <v>3.6249999999999998E-3</v>
      </c>
      <c r="AZ53" s="86">
        <f>'23'!$D73*AZ$7</f>
        <v>6.3500000000000006E-3</v>
      </c>
      <c r="BA53" s="86">
        <f>'24'!$D73*BA$7</f>
        <v>6.2250000000000005E-3</v>
      </c>
      <c r="BB53" s="86">
        <f>'25'!$D73*BB$7</f>
        <v>3.9375E-3</v>
      </c>
      <c r="BC53" s="86">
        <f>'26'!$D73*BC$7</f>
        <v>3.5374999999999998E-3</v>
      </c>
      <c r="BD53" s="86">
        <f>'27'!$D73*BD$7</f>
        <v>6.2125000000000001E-3</v>
      </c>
      <c r="BE53" s="86">
        <f>'28'!$D73*BE$7</f>
        <v>5.9249999999999997E-3</v>
      </c>
      <c r="BF53" s="86">
        <f>'29'!$D73*BF$7</f>
        <v>4.2750000000000002E-3</v>
      </c>
      <c r="BG53" s="86">
        <f>'30'!$D73*BG$7</f>
        <v>3.65E-3</v>
      </c>
      <c r="BH53" s="86">
        <f>'31'!$D73*BH$7</f>
        <v>6.9875000000000007E-3</v>
      </c>
      <c r="BI53" s="87">
        <f>'32'!$D73*BI$7</f>
        <v>6.5375000000000008E-3</v>
      </c>
      <c r="BJ53" s="94">
        <f t="shared" si="23"/>
        <v>0.42831249999999987</v>
      </c>
      <c r="BK53" s="38">
        <f t="shared" si="24"/>
        <v>-0.18737845657638874</v>
      </c>
    </row>
    <row r="54" spans="1:63" x14ac:dyDescent="0.25">
      <c r="A54">
        <v>2</v>
      </c>
      <c r="B54" s="94">
        <f>'1'!D61</f>
        <v>0.22</v>
      </c>
      <c r="C54" s="85">
        <f>'2'!D61</f>
        <v>0.22</v>
      </c>
      <c r="D54" s="86">
        <f>'9'!D61</f>
        <v>0.23899999999999999</v>
      </c>
      <c r="E54" s="86">
        <f>'5'!D61</f>
        <v>0.24199999999999999</v>
      </c>
      <c r="F54" s="86">
        <f>'17'!D61</f>
        <v>0.215</v>
      </c>
      <c r="G54" s="87">
        <f>'3'!D61</f>
        <v>0.35899999999999999</v>
      </c>
      <c r="I54" s="38">
        <f t="shared" si="22"/>
        <v>0</v>
      </c>
      <c r="J54" s="38">
        <f t="shared" si="18"/>
        <v>8.636363636363642E-2</v>
      </c>
      <c r="K54" s="38">
        <f t="shared" si="19"/>
        <v>9.9999999999999867E-2</v>
      </c>
      <c r="L54" s="38">
        <f t="shared" si="20"/>
        <v>-2.2727272727272707E-2</v>
      </c>
      <c r="M54" s="38">
        <f t="shared" si="21"/>
        <v>0.63181818181818183</v>
      </c>
      <c r="AC54" s="59">
        <v>2</v>
      </c>
      <c r="AD54" s="86">
        <f>'1'!$D74*AD$7</f>
        <v>1.255E-2</v>
      </c>
      <c r="AE54" s="86">
        <f>'2'!$D74*AE$7</f>
        <v>1.2150000000000001E-2</v>
      </c>
      <c r="AF54" s="86">
        <f>'3'!$D74*AF$7</f>
        <v>1.9700000000000002E-2</v>
      </c>
      <c r="AG54" s="86">
        <f>'4'!$D74*AG$7</f>
        <v>2.0900000000000002E-2</v>
      </c>
      <c r="AH54" s="86">
        <f>'5'!$D74*AH$7</f>
        <v>1.3750000000000002E-2</v>
      </c>
      <c r="AI54" s="86">
        <f>'6'!$D74*AI$7</f>
        <v>1.2700000000000001E-2</v>
      </c>
      <c r="AJ54" s="86">
        <f>'7'!$D74*AJ$7</f>
        <v>2.2550000000000001E-2</v>
      </c>
      <c r="AK54" s="86">
        <f>'8'!$D74*AK$7</f>
        <v>2.3699999999999999E-2</v>
      </c>
      <c r="AL54" s="86">
        <f>'9'!$D74*AL$7</f>
        <v>1.3450000000000002E-2</v>
      </c>
      <c r="AM54" s="86">
        <f>'10'!$D74*AM$7</f>
        <v>1.21E-2</v>
      </c>
      <c r="AN54" s="86">
        <f>'11'!$D74*AN$7</f>
        <v>2.1500000000000002E-2</v>
      </c>
      <c r="AO54" s="86">
        <f>'12'!$D74*AO$7</f>
        <v>2.1650000000000003E-2</v>
      </c>
      <c r="AP54" s="86">
        <f>'13'!$D74*AP$7</f>
        <v>1.4749999999999999E-2</v>
      </c>
      <c r="AQ54" s="86">
        <f>'14'!$D74*AQ$7</f>
        <v>1.235E-2</v>
      </c>
      <c r="AR54" s="86">
        <f>'15'!$D74*AR$7</f>
        <v>2.4400000000000002E-2</v>
      </c>
      <c r="AS54" s="86">
        <f>'16'!$D74*AS$7</f>
        <v>2.3650000000000001E-2</v>
      </c>
      <c r="AT54" s="86">
        <f>'17'!$D74*AT$7</f>
        <v>2.9000000000000002E-3</v>
      </c>
      <c r="AU54" s="86">
        <f>'18'!$D74*AU$7</f>
        <v>2.7500000000000003E-3</v>
      </c>
      <c r="AV54" s="86">
        <f>'19'!$D74*AV$7</f>
        <v>4.5875000000000004E-3</v>
      </c>
      <c r="AW54" s="86">
        <f>'20'!$D74*AW$7</f>
        <v>4.7125000000000005E-3</v>
      </c>
      <c r="AX54" s="86">
        <f>'21'!$D74*AX$7</f>
        <v>3.1125000000000002E-3</v>
      </c>
      <c r="AY54" s="86">
        <f>'22'!$D74*AY$7</f>
        <v>2.8500000000000001E-3</v>
      </c>
      <c r="AZ54" s="86">
        <f>'23'!$D74*AZ$7</f>
        <v>5.0875E-3</v>
      </c>
      <c r="BA54" s="86">
        <f>'24'!$D74*BA$7</f>
        <v>5.0875E-3</v>
      </c>
      <c r="BB54" s="86">
        <f>'25'!$D74*BB$7</f>
        <v>3.0875E-3</v>
      </c>
      <c r="BC54" s="86">
        <f>'26'!$D74*BC$7</f>
        <v>2.7750000000000001E-3</v>
      </c>
      <c r="BD54" s="86">
        <f>'27'!$D74*BD$7</f>
        <v>4.9625000000000008E-3</v>
      </c>
      <c r="BE54" s="86">
        <f>'28'!$D74*BE$7</f>
        <v>4.8500000000000001E-3</v>
      </c>
      <c r="BF54" s="86">
        <f>'29'!$D74*BF$7</f>
        <v>3.3625000000000005E-3</v>
      </c>
      <c r="BG54" s="86">
        <f>'30'!$D74*BG$7</f>
        <v>2.8750000000000004E-3</v>
      </c>
      <c r="BH54" s="86">
        <f>'31'!$D74*BH$7</f>
        <v>5.6500000000000005E-3</v>
      </c>
      <c r="BI54" s="87">
        <f>'32'!$D74*BI$7</f>
        <v>5.4125000000000006E-3</v>
      </c>
      <c r="BJ54" s="94">
        <f t="shared" si="23"/>
        <v>0.34591250000000012</v>
      </c>
      <c r="BK54" s="38">
        <f t="shared" si="24"/>
        <v>-0.21076348287368418</v>
      </c>
    </row>
    <row r="55" spans="1:63" x14ac:dyDescent="0.25">
      <c r="A55">
        <v>1</v>
      </c>
      <c r="B55" s="94">
        <f>'1'!D62</f>
        <v>0.109</v>
      </c>
      <c r="C55" s="85">
        <f>'2'!D62</f>
        <v>0.113</v>
      </c>
      <c r="D55" s="86">
        <f>'9'!D62</f>
        <v>0.121</v>
      </c>
      <c r="E55" s="86">
        <f>'5'!D62</f>
        <v>0.123</v>
      </c>
      <c r="F55" s="86">
        <f>'17'!D62</f>
        <v>0.108</v>
      </c>
      <c r="G55" s="87">
        <f>'3'!D62</f>
        <v>0.188</v>
      </c>
      <c r="I55" s="38">
        <f t="shared" si="22"/>
        <v>3.669724770642202E-2</v>
      </c>
      <c r="J55" s="38">
        <f t="shared" si="18"/>
        <v>0.11009174311926606</v>
      </c>
      <c r="K55" s="38">
        <f t="shared" si="19"/>
        <v>0.12844036697247696</v>
      </c>
      <c r="L55" s="38">
        <f t="shared" si="20"/>
        <v>-9.1743119266055606E-3</v>
      </c>
      <c r="M55" s="38">
        <f t="shared" si="21"/>
        <v>0.72477064220183496</v>
      </c>
      <c r="AC55" s="59">
        <v>1</v>
      </c>
      <c r="AD55" s="86">
        <f>'1'!$D75*AD$7</f>
        <v>6.0000000000000001E-3</v>
      </c>
      <c r="AE55" s="86">
        <f>'2'!$D75*AE$7</f>
        <v>5.9500000000000004E-3</v>
      </c>
      <c r="AF55" s="86">
        <f>'3'!$D75*AF$7</f>
        <v>1.0050000000000002E-2</v>
      </c>
      <c r="AG55" s="86">
        <f>'4'!$D75*AG$7</f>
        <v>1.1600000000000001E-2</v>
      </c>
      <c r="AH55" s="86">
        <f>'5'!$D75*AH$7</f>
        <v>6.7000000000000011E-3</v>
      </c>
      <c r="AI55" s="86">
        <f>'6'!$D75*AI$7</f>
        <v>6.3E-3</v>
      </c>
      <c r="AJ55" s="86">
        <f>'7'!$D75*AJ$7</f>
        <v>1.1849999999999999E-2</v>
      </c>
      <c r="AK55" s="86">
        <f>'8'!$D75*AK$7</f>
        <v>1.3500000000000002E-2</v>
      </c>
      <c r="AL55" s="86">
        <f>'9'!$D75*AL$7</f>
        <v>6.5500000000000003E-3</v>
      </c>
      <c r="AM55" s="86">
        <f>'10'!$D75*AM$7</f>
        <v>5.9500000000000004E-3</v>
      </c>
      <c r="AN55" s="86">
        <f>'11'!$D75*AN$7</f>
        <v>1.1250000000000001E-2</v>
      </c>
      <c r="AO55" s="86">
        <f>'12'!$D75*AO$7</f>
        <v>1.2400000000000001E-2</v>
      </c>
      <c r="AP55" s="86">
        <f>'13'!$D75*AP$7</f>
        <v>7.3000000000000001E-3</v>
      </c>
      <c r="AQ55" s="86">
        <f>'14'!$D75*AQ$7</f>
        <v>6.1000000000000004E-3</v>
      </c>
      <c r="AR55" s="86">
        <f>'15'!$D75*AR$7</f>
        <v>1.2900000000000002E-2</v>
      </c>
      <c r="AS55" s="86">
        <f>'16'!$D75*AS$7</f>
        <v>1.3800000000000002E-2</v>
      </c>
      <c r="AT55" s="86">
        <f>'17'!$D75*AT$7</f>
        <v>1.3750000000000001E-3</v>
      </c>
      <c r="AU55" s="86">
        <f>'18'!$D75*AU$7</f>
        <v>1.3125000000000001E-3</v>
      </c>
      <c r="AV55" s="86">
        <f>'19'!$D75*AV$7</f>
        <v>2.3500000000000001E-3</v>
      </c>
      <c r="AW55" s="86">
        <f>'20'!$D75*AW$7</f>
        <v>2.6250000000000002E-3</v>
      </c>
      <c r="AX55" s="86">
        <f>'21'!$D75*AX$7</f>
        <v>1.5E-3</v>
      </c>
      <c r="AY55" s="86">
        <f>'22'!$D75*AY$7</f>
        <v>1.3875000000000001E-3</v>
      </c>
      <c r="AZ55" s="86">
        <f>'23'!$D75*AZ$7</f>
        <v>2.65E-3</v>
      </c>
      <c r="BA55" s="86">
        <f>'24'!$D75*BA$7</f>
        <v>2.9000000000000002E-3</v>
      </c>
      <c r="BB55" s="86">
        <f>'25'!$D75*BB$7</f>
        <v>1.5E-3</v>
      </c>
      <c r="BC55" s="86">
        <f>'26'!$D75*BC$7</f>
        <v>1.3500000000000001E-3</v>
      </c>
      <c r="BD55" s="86">
        <f>'27'!$D75*BD$7</f>
        <v>2.5999999999999999E-3</v>
      </c>
      <c r="BE55" s="86">
        <f>'28'!$D75*BE$7</f>
        <v>2.7500000000000003E-3</v>
      </c>
      <c r="BF55" s="86">
        <f>'29'!$D75*BF$7</f>
        <v>1.6625000000000001E-3</v>
      </c>
      <c r="BG55" s="86">
        <f>'30'!$D75*BG$7</f>
        <v>1.4125000000000001E-3</v>
      </c>
      <c r="BH55" s="86">
        <f>'31'!$D75*BH$7</f>
        <v>3.0249999999999999E-3</v>
      </c>
      <c r="BI55" s="87">
        <f>'32'!$D75*BI$7</f>
        <v>3.1875000000000002E-3</v>
      </c>
      <c r="BJ55" s="94">
        <f t="shared" si="23"/>
        <v>0.18178750000000002</v>
      </c>
      <c r="BK55" s="38">
        <f t="shared" si="24"/>
        <v>-0.11517400827451973</v>
      </c>
    </row>
    <row r="56" spans="1:63" x14ac:dyDescent="0.25">
      <c r="A56">
        <v>0.5</v>
      </c>
      <c r="B56" s="94">
        <f>'1'!D63</f>
        <v>4.9700000000000001E-2</v>
      </c>
      <c r="C56" s="85">
        <f>'2'!D63</f>
        <v>5.4300000000000001E-2</v>
      </c>
      <c r="D56" s="86">
        <f>'9'!D63</f>
        <v>5.6300000000000003E-2</v>
      </c>
      <c r="E56" s="86">
        <f>'5'!D63</f>
        <v>5.7099999999999998E-2</v>
      </c>
      <c r="F56" s="86">
        <f>'17'!D63</f>
        <v>4.9099999999999998E-2</v>
      </c>
      <c r="G56" s="87">
        <f>'3'!D63</f>
        <v>8.8700000000000001E-2</v>
      </c>
      <c r="I56" s="38">
        <f t="shared" si="22"/>
        <v>9.255533199195165E-2</v>
      </c>
      <c r="J56" s="38">
        <f t="shared" si="18"/>
        <v>0.13279678068410461</v>
      </c>
      <c r="K56" s="38">
        <f t="shared" si="19"/>
        <v>0.14889336016096566</v>
      </c>
      <c r="L56" s="38">
        <f t="shared" si="20"/>
        <v>-1.2072434607645954E-2</v>
      </c>
      <c r="M56" s="38">
        <f t="shared" si="21"/>
        <v>0.78470824949698192</v>
      </c>
      <c r="AC56" s="59">
        <v>0.5</v>
      </c>
      <c r="AD56" s="86">
        <f>'1'!$D76*AD$7</f>
        <v>2.385E-3</v>
      </c>
      <c r="AE56" s="86">
        <f>'2'!$D76*AE$7</f>
        <v>2.47E-3</v>
      </c>
      <c r="AF56" s="86">
        <f>'3'!$D76*AF$7</f>
        <v>4.2599999999999999E-3</v>
      </c>
      <c r="AG56" s="86">
        <f>'4'!$D76*AG$7</f>
        <v>5.2500000000000003E-3</v>
      </c>
      <c r="AH56" s="86">
        <f>'5'!$D76*AH$7</f>
        <v>2.7300000000000002E-3</v>
      </c>
      <c r="AI56" s="86">
        <f>'6'!$D76*AI$7</f>
        <v>2.6800000000000001E-3</v>
      </c>
      <c r="AJ56" s="86">
        <f>'7'!$D76*AJ$7</f>
        <v>5.0500000000000007E-3</v>
      </c>
      <c r="AK56" s="86">
        <f>'8'!$D76*AK$7</f>
        <v>6.3500000000000006E-3</v>
      </c>
      <c r="AL56" s="86">
        <f>'9'!$D76*AL$7</f>
        <v>2.6700000000000005E-3</v>
      </c>
      <c r="AM56" s="86">
        <f>'10'!$D76*AM$7</f>
        <v>2.48E-3</v>
      </c>
      <c r="AN56" s="86">
        <f>'11'!$D76*AN$7</f>
        <v>4.830000000000001E-3</v>
      </c>
      <c r="AO56" s="86">
        <f>'12'!$D76*AO$7</f>
        <v>5.850000000000001E-3</v>
      </c>
      <c r="AP56" s="86">
        <f>'13'!$D76*AP$7</f>
        <v>3.0400000000000002E-3</v>
      </c>
      <c r="AQ56" s="86">
        <f>'14'!$D76*AQ$7</f>
        <v>2.5850000000000005E-3</v>
      </c>
      <c r="AR56" s="86">
        <f>'15'!$D76*AR$7</f>
        <v>5.6000000000000008E-3</v>
      </c>
      <c r="AS56" s="86">
        <f>'16'!$D76*AS$7</f>
        <v>6.6000000000000008E-3</v>
      </c>
      <c r="AT56" s="86">
        <f>'17'!$D76*AT$7</f>
        <v>5.5000000000000003E-4</v>
      </c>
      <c r="AU56" s="86">
        <f>'18'!$D76*AU$7</f>
        <v>5.375E-4</v>
      </c>
      <c r="AV56" s="86">
        <f>'19'!$D76*AV$7</f>
        <v>1.0087499999999999E-3</v>
      </c>
      <c r="AW56" s="86">
        <f>'20'!$D76*AW$7</f>
        <v>1.2137500000000002E-3</v>
      </c>
      <c r="AX56" s="86">
        <f>'21'!$D76*AX$7</f>
        <v>6.0875000000000002E-4</v>
      </c>
      <c r="AY56" s="86">
        <f>'22'!$D76*AY$7</f>
        <v>5.8E-4</v>
      </c>
      <c r="AZ56" s="86">
        <f>'23'!$D76*AZ$7</f>
        <v>1.145E-3</v>
      </c>
      <c r="BA56" s="86">
        <f>'24'!$D76*BA$7</f>
        <v>1.3625E-3</v>
      </c>
      <c r="BB56" s="86">
        <f>'25'!$D76*BB$7</f>
        <v>6.0749999999999997E-4</v>
      </c>
      <c r="BC56" s="86">
        <f>'26'!$D76*BC$7</f>
        <v>5.5750000000000005E-4</v>
      </c>
      <c r="BD56" s="86">
        <f>'27'!$D76*BD$7</f>
        <v>1.1312500000000001E-3</v>
      </c>
      <c r="BE56" s="86">
        <f>'28'!$D76*BE$7</f>
        <v>1.2999999999999999E-3</v>
      </c>
      <c r="BF56" s="86">
        <f>'29'!$D76*BF$7</f>
        <v>6.9000000000000008E-4</v>
      </c>
      <c r="BG56" s="86">
        <f>'30'!$D76*BG$7</f>
        <v>5.9125000000000009E-4</v>
      </c>
      <c r="BH56" s="86">
        <f>'31'!$D76*BH$7</f>
        <v>1.3375000000000001E-3</v>
      </c>
      <c r="BI56" s="87">
        <f>'32'!$D76*BI$7</f>
        <v>1.5500000000000002E-3</v>
      </c>
      <c r="BJ56" s="94">
        <f t="shared" si="23"/>
        <v>7.9601249999999998E-2</v>
      </c>
      <c r="BK56" s="38">
        <f t="shared" si="24"/>
        <v>-3.1600237229884698E-2</v>
      </c>
    </row>
    <row r="57" spans="1:63" ht="13" thickBot="1" x14ac:dyDescent="0.3">
      <c r="A57">
        <v>0.33333333333333331</v>
      </c>
      <c r="B57" s="94">
        <f>'1'!D64</f>
        <v>2.53E-2</v>
      </c>
      <c r="C57" s="85">
        <f>'2'!D64</f>
        <v>2.9100000000000001E-2</v>
      </c>
      <c r="D57" s="86">
        <f>'9'!D64</f>
        <v>2.9000000000000001E-2</v>
      </c>
      <c r="E57" s="86">
        <f>'5'!D64</f>
        <v>2.93E-2</v>
      </c>
      <c r="F57" s="86">
        <f>'17'!D64</f>
        <v>2.52E-2</v>
      </c>
      <c r="G57" s="87">
        <f>'3'!D64</f>
        <v>4.4900000000000002E-2</v>
      </c>
      <c r="I57" s="38">
        <f t="shared" si="22"/>
        <v>0.15019762845849804</v>
      </c>
      <c r="J57" s="38">
        <f t="shared" si="18"/>
        <v>0.14624505928853759</v>
      </c>
      <c r="K57" s="38">
        <f t="shared" si="19"/>
        <v>0.15810276679841895</v>
      </c>
      <c r="L57" s="38">
        <f t="shared" si="20"/>
        <v>-3.9525691699604515E-3</v>
      </c>
      <c r="M57" s="38">
        <f t="shared" si="21"/>
        <v>0.77470355731225315</v>
      </c>
      <c r="AC57" s="61">
        <v>0.33333333333333331</v>
      </c>
      <c r="AD57" s="89">
        <f>'1'!$D77*AD$7</f>
        <v>1.2700000000000001E-3</v>
      </c>
      <c r="AE57" s="89">
        <f>'2'!$D77*AE$7</f>
        <v>1.3350000000000002E-3</v>
      </c>
      <c r="AF57" s="89">
        <f>'3'!$D77*AF$7</f>
        <v>2.2700000000000003E-3</v>
      </c>
      <c r="AG57" s="89">
        <f>'4'!$D77*AG$7</f>
        <v>2.905E-3</v>
      </c>
      <c r="AH57" s="89">
        <f>'5'!$D77*AH$7</f>
        <v>1.4650000000000002E-3</v>
      </c>
      <c r="AI57" s="89">
        <f>'6'!$D77*AI$7</f>
        <v>1.4550000000000001E-3</v>
      </c>
      <c r="AJ57" s="89">
        <f>'7'!$D77*AJ$7</f>
        <v>2.7150000000000004E-3</v>
      </c>
      <c r="AK57" s="89">
        <f>'8'!$D77*AK$7</f>
        <v>3.4950000000000003E-3</v>
      </c>
      <c r="AL57" s="89">
        <f>'9'!$D77*AL$7</f>
        <v>1.4300000000000001E-3</v>
      </c>
      <c r="AM57" s="89">
        <f>'10'!$D77*AM$7</f>
        <v>1.3450000000000001E-3</v>
      </c>
      <c r="AN57" s="89">
        <f>'11'!$D77*AN$7</f>
        <v>2.5999999999999999E-3</v>
      </c>
      <c r="AO57" s="89">
        <f>'12'!$D77*AO$7</f>
        <v>3.2250000000000004E-3</v>
      </c>
      <c r="AP57" s="89">
        <f>'13'!$D77*AP$7</f>
        <v>1.6250000000000001E-3</v>
      </c>
      <c r="AQ57" s="89">
        <f>'14'!$D77*AQ$7</f>
        <v>1.405E-3</v>
      </c>
      <c r="AR57" s="89">
        <f>'15'!$D77*AR$7</f>
        <v>3.0349999999999999E-3</v>
      </c>
      <c r="AS57" s="89">
        <f>'16'!$D77*AS$7</f>
        <v>3.6749999999999999E-3</v>
      </c>
      <c r="AT57" s="89">
        <f>'17'!$D77*AT$7</f>
        <v>2.9250000000000001E-4</v>
      </c>
      <c r="AU57" s="89">
        <f>'18'!$D77*AU$7</f>
        <v>2.9E-4</v>
      </c>
      <c r="AV57" s="89">
        <f>'19'!$D77*AV$7</f>
        <v>5.4374999999999996E-4</v>
      </c>
      <c r="AW57" s="89">
        <f>'20'!$D77*AW$7</f>
        <v>6.7500000000000004E-4</v>
      </c>
      <c r="AX57" s="89">
        <f>'21'!$D77*AX$7</f>
        <v>3.2625000000000004E-4</v>
      </c>
      <c r="AY57" s="89">
        <f>'22'!$D77*AY$7</f>
        <v>3.1500000000000001E-4</v>
      </c>
      <c r="AZ57" s="89">
        <f>'23'!$D77*AZ$7</f>
        <v>6.1875000000000005E-4</v>
      </c>
      <c r="BA57" s="89">
        <f>'24'!$D77*BA$7</f>
        <v>7.5750000000000004E-4</v>
      </c>
      <c r="BB57" s="89">
        <f>'25'!$D77*BB$7</f>
        <v>3.2625000000000004E-4</v>
      </c>
      <c r="BC57" s="89">
        <f>'26'!$D77*BC$7</f>
        <v>3.0250000000000003E-4</v>
      </c>
      <c r="BD57" s="89">
        <f>'27'!$D77*BD$7</f>
        <v>6.1250000000000009E-4</v>
      </c>
      <c r="BE57" s="89">
        <f>'28'!$D77*BE$7</f>
        <v>7.2875000000000001E-4</v>
      </c>
      <c r="BF57" s="89">
        <f>'29'!$D77*BF$7</f>
        <v>3.725E-4</v>
      </c>
      <c r="BG57" s="89">
        <f>'30'!$D77*BG$7</f>
        <v>3.2250000000000003E-4</v>
      </c>
      <c r="BH57" s="89">
        <f>'31'!$D77*BH$7</f>
        <v>7.2875000000000001E-4</v>
      </c>
      <c r="BI57" s="90">
        <f>'32'!$D77*BI$7</f>
        <v>8.7000000000000001E-4</v>
      </c>
      <c r="BJ57" s="95">
        <f t="shared" si="23"/>
        <v>4.333250000000001E-2</v>
      </c>
      <c r="BK57" s="38">
        <f t="shared" si="24"/>
        <v>-4.060000553510601E-2</v>
      </c>
    </row>
    <row r="58" spans="1:63" x14ac:dyDescent="0.25">
      <c r="B58" s="94"/>
      <c r="C58" s="85"/>
      <c r="D58" s="86"/>
      <c r="E58" s="86"/>
      <c r="F58" s="86"/>
      <c r="G58" s="87"/>
      <c r="I58" s="38"/>
      <c r="J58" s="38"/>
      <c r="K58" s="38"/>
      <c r="L58" s="38"/>
      <c r="M58" s="38"/>
      <c r="BK58" s="38"/>
    </row>
    <row r="59" spans="1:63" ht="14" x14ac:dyDescent="0.3">
      <c r="A59" s="81" t="s">
        <v>50</v>
      </c>
      <c r="B59" s="94"/>
      <c r="C59" s="85"/>
      <c r="D59" s="86"/>
      <c r="E59" s="86"/>
      <c r="F59" s="86"/>
      <c r="G59" s="87"/>
      <c r="I59" s="38"/>
      <c r="J59" s="38"/>
      <c r="K59" s="38"/>
      <c r="L59" s="38"/>
      <c r="M59" s="38"/>
    </row>
    <row r="60" spans="1:63" ht="13" thickBot="1" x14ac:dyDescent="0.3">
      <c r="A60">
        <v>100</v>
      </c>
      <c r="B60" s="94">
        <f>'1'!D67</f>
        <v>0.27600000000000002</v>
      </c>
      <c r="C60" s="85">
        <f>'2'!D67</f>
        <v>0.26300000000000001</v>
      </c>
      <c r="D60" s="86">
        <f>'9'!D67</f>
        <v>0.29199999999999998</v>
      </c>
      <c r="E60" s="86">
        <f>'5'!D67</f>
        <v>0.29799999999999999</v>
      </c>
      <c r="F60" s="86">
        <f>'17'!D67</f>
        <v>0.25700000000000001</v>
      </c>
      <c r="G60" s="87">
        <f>'3'!D67</f>
        <v>0.40799999999999997</v>
      </c>
      <c r="I60" s="38">
        <f>C60/$B60-1</f>
        <v>-4.7101449275362306E-2</v>
      </c>
      <c r="J60" s="38">
        <f t="shared" ref="J60:J70" si="25">D60/$B60-1</f>
        <v>5.7971014492753437E-2</v>
      </c>
      <c r="K60" s="38">
        <f t="shared" ref="K60:K70" si="26">E60/$B60-1</f>
        <v>7.9710144927536142E-2</v>
      </c>
      <c r="L60" s="38">
        <f t="shared" ref="L60:L70" si="27">F60/$B60-1</f>
        <v>-6.8840579710145011E-2</v>
      </c>
      <c r="M60" s="38">
        <f t="shared" ref="M60:M70" si="28">G60/$B60-1</f>
        <v>0.47826086956521707</v>
      </c>
      <c r="BK60" s="39"/>
    </row>
    <row r="61" spans="1:63" x14ac:dyDescent="0.25">
      <c r="A61">
        <v>34.482758620689651</v>
      </c>
      <c r="B61" s="94">
        <f>'1'!D68</f>
        <v>0.32900000000000001</v>
      </c>
      <c r="C61" s="85">
        <f>'2'!D68</f>
        <v>0.312</v>
      </c>
      <c r="D61" s="86">
        <f>'9'!D68</f>
        <v>0.34699999999999998</v>
      </c>
      <c r="E61" s="86">
        <f>'5'!D68</f>
        <v>0.35299999999999998</v>
      </c>
      <c r="F61" s="86">
        <f>'17'!D68</f>
        <v>0.30599999999999999</v>
      </c>
      <c r="G61" s="87">
        <f>'3'!D68</f>
        <v>0.48299999999999998</v>
      </c>
      <c r="I61" s="38">
        <f t="shared" ref="I61:I70" si="29">C61/$B61-1</f>
        <v>-5.1671732522796443E-2</v>
      </c>
      <c r="J61" s="38">
        <f t="shared" si="25"/>
        <v>5.4711246200607855E-2</v>
      </c>
      <c r="K61" s="38">
        <f t="shared" si="26"/>
        <v>7.2948328267476992E-2</v>
      </c>
      <c r="L61" s="38">
        <f t="shared" si="27"/>
        <v>-6.9908814589665691E-2</v>
      </c>
      <c r="M61" s="38">
        <f t="shared" si="28"/>
        <v>0.46808510638297851</v>
      </c>
      <c r="AC61" s="30" t="s">
        <v>96</v>
      </c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8"/>
    </row>
    <row r="62" spans="1:63" x14ac:dyDescent="0.25">
      <c r="A62">
        <v>20</v>
      </c>
      <c r="B62" s="94">
        <f>'1'!D69</f>
        <v>0.38900000000000001</v>
      </c>
      <c r="C62" s="85">
        <f>'2'!D69</f>
        <v>0.37</v>
      </c>
      <c r="D62" s="86">
        <f>'9'!D69</f>
        <v>0.40899999999999997</v>
      </c>
      <c r="E62" s="86">
        <f>'5'!D69</f>
        <v>0.41599999999999998</v>
      </c>
      <c r="F62" s="86">
        <f>'17'!D69</f>
        <v>0.36499999999999999</v>
      </c>
      <c r="G62" s="87">
        <f>'3'!D69</f>
        <v>0.56499999999999995</v>
      </c>
      <c r="I62" s="38">
        <f t="shared" si="29"/>
        <v>-4.8843187660668419E-2</v>
      </c>
      <c r="J62" s="38">
        <f t="shared" si="25"/>
        <v>5.1413881748071821E-2</v>
      </c>
      <c r="K62" s="38">
        <f t="shared" si="26"/>
        <v>6.9408740359897081E-2</v>
      </c>
      <c r="L62" s="38">
        <f t="shared" si="27"/>
        <v>-6.169665809768643E-2</v>
      </c>
      <c r="M62" s="38">
        <f t="shared" si="28"/>
        <v>0.45244215938303323</v>
      </c>
      <c r="AC62" s="32" t="s">
        <v>92</v>
      </c>
      <c r="AD62" s="55">
        <v>1</v>
      </c>
      <c r="AE62" s="55">
        <v>2</v>
      </c>
      <c r="AF62" s="55">
        <v>3</v>
      </c>
      <c r="AG62" s="55">
        <v>4</v>
      </c>
      <c r="AH62" s="55">
        <v>5</v>
      </c>
      <c r="AI62" s="55">
        <v>6</v>
      </c>
      <c r="AJ62" s="55">
        <v>7</v>
      </c>
      <c r="AK62" s="55">
        <v>8</v>
      </c>
      <c r="AL62" s="55">
        <v>9</v>
      </c>
      <c r="AM62" s="55">
        <v>10</v>
      </c>
      <c r="AN62" s="55">
        <v>11</v>
      </c>
      <c r="AO62" s="55">
        <v>12</v>
      </c>
      <c r="AP62" s="55">
        <v>13</v>
      </c>
      <c r="AQ62" s="55">
        <v>14</v>
      </c>
      <c r="AR62" s="55">
        <v>15</v>
      </c>
      <c r="AS62" s="55">
        <v>16</v>
      </c>
      <c r="AT62" s="55">
        <v>17</v>
      </c>
      <c r="AU62" s="55">
        <v>18</v>
      </c>
      <c r="AV62" s="55">
        <v>19</v>
      </c>
      <c r="AW62" s="55">
        <v>20</v>
      </c>
      <c r="AX62" s="55">
        <v>21</v>
      </c>
      <c r="AY62" s="55">
        <v>22</v>
      </c>
      <c r="AZ62" s="55">
        <v>23</v>
      </c>
      <c r="BA62" s="55">
        <v>24</v>
      </c>
      <c r="BB62" s="55">
        <v>25</v>
      </c>
      <c r="BC62" s="55">
        <v>26</v>
      </c>
      <c r="BD62" s="55">
        <v>27</v>
      </c>
      <c r="BE62" s="55">
        <v>28</v>
      </c>
      <c r="BF62" s="55">
        <v>29</v>
      </c>
      <c r="BG62" s="55">
        <v>30</v>
      </c>
      <c r="BH62" s="55">
        <v>31</v>
      </c>
      <c r="BI62" s="60">
        <v>32</v>
      </c>
    </row>
    <row r="63" spans="1:63" x14ac:dyDescent="0.25">
      <c r="A63">
        <v>10</v>
      </c>
      <c r="B63" s="94">
        <f>'1'!D70</f>
        <v>0.72799999999999998</v>
      </c>
      <c r="C63" s="85">
        <f>'2'!D70</f>
        <v>0.69199999999999995</v>
      </c>
      <c r="D63" s="86">
        <f>'9'!D70</f>
        <v>0.76200000000000001</v>
      </c>
      <c r="E63" s="86">
        <f>'5'!D70</f>
        <v>0.77100000000000002</v>
      </c>
      <c r="F63" s="86">
        <f>'17'!D70</f>
        <v>0.69399999999999995</v>
      </c>
      <c r="G63" s="87">
        <f>'3'!D70</f>
        <v>1.04</v>
      </c>
      <c r="I63" s="38">
        <f t="shared" si="29"/>
        <v>-4.9450549450549497E-2</v>
      </c>
      <c r="J63" s="38">
        <f t="shared" si="25"/>
        <v>4.6703296703296759E-2</v>
      </c>
      <c r="K63" s="38">
        <f t="shared" si="26"/>
        <v>5.9065934065934078E-2</v>
      </c>
      <c r="L63" s="38">
        <f t="shared" si="27"/>
        <v>-4.6703296703296759E-2</v>
      </c>
      <c r="M63" s="38">
        <f t="shared" si="28"/>
        <v>0.4285714285714286</v>
      </c>
      <c r="AC63" s="59" t="s">
        <v>46</v>
      </c>
      <c r="AD63" s="86">
        <f>AD8/AD$7</f>
        <v>0.19800000000000001</v>
      </c>
      <c r="AE63" s="86">
        <f t="shared" ref="AE63:BI63" si="30">AE8/AE$7</f>
        <v>0.19600000000000001</v>
      </c>
      <c r="AF63" s="86">
        <f t="shared" si="30"/>
        <v>0.249</v>
      </c>
      <c r="AG63" s="86">
        <f t="shared" si="30"/>
        <v>0.253</v>
      </c>
      <c r="AH63" s="86">
        <f t="shared" si="30"/>
        <v>0.22900000000000004</v>
      </c>
      <c r="AI63" s="86">
        <f t="shared" si="30"/>
        <v>0.216</v>
      </c>
      <c r="AJ63" s="86">
        <f t="shared" si="30"/>
        <v>0.31699999999999995</v>
      </c>
      <c r="AK63" s="86">
        <f t="shared" si="30"/>
        <v>0.314</v>
      </c>
      <c r="AL63" s="86">
        <f t="shared" si="30"/>
        <v>0.21</v>
      </c>
      <c r="AM63" s="86">
        <f t="shared" si="30"/>
        <v>0.19700000000000001</v>
      </c>
      <c r="AN63" s="86">
        <f t="shared" si="30"/>
        <v>0.26900000000000002</v>
      </c>
      <c r="AO63" s="86">
        <f t="shared" si="30"/>
        <v>0.25900000000000001</v>
      </c>
      <c r="AP63" s="86">
        <f t="shared" si="30"/>
        <v>0.254</v>
      </c>
      <c r="AQ63" s="86">
        <f t="shared" si="30"/>
        <v>0.216</v>
      </c>
      <c r="AR63" s="86">
        <f t="shared" si="30"/>
        <v>0.36499999999999994</v>
      </c>
      <c r="AS63" s="86">
        <f t="shared" si="30"/>
        <v>0.32600000000000001</v>
      </c>
      <c r="AT63" s="86">
        <f t="shared" si="30"/>
        <v>0.18499999999999997</v>
      </c>
      <c r="AU63" s="86">
        <f t="shared" si="30"/>
        <v>0.18099999999999999</v>
      </c>
      <c r="AV63" s="86">
        <f t="shared" si="30"/>
        <v>0.22900000000000004</v>
      </c>
      <c r="AW63" s="86">
        <f t="shared" si="30"/>
        <v>0.22800000000000001</v>
      </c>
      <c r="AX63" s="86">
        <f t="shared" si="30"/>
        <v>0.19900000000000001</v>
      </c>
      <c r="AY63" s="86">
        <f t="shared" si="30"/>
        <v>0.19000000000000003</v>
      </c>
      <c r="AZ63" s="86">
        <f t="shared" si="30"/>
        <v>0.26200000000000001</v>
      </c>
      <c r="BA63" s="86">
        <f t="shared" si="30"/>
        <v>0.25800000000000001</v>
      </c>
      <c r="BB63" s="86">
        <f t="shared" si="30"/>
        <v>0.192</v>
      </c>
      <c r="BC63" s="86">
        <f t="shared" si="30"/>
        <v>0.182</v>
      </c>
      <c r="BD63" s="86">
        <f t="shared" si="30"/>
        <v>0.24399999999999999</v>
      </c>
      <c r="BE63" s="86">
        <f t="shared" si="30"/>
        <v>0.23200000000000001</v>
      </c>
      <c r="BF63" s="86">
        <f t="shared" si="30"/>
        <v>0.215</v>
      </c>
      <c r="BG63" s="86">
        <f t="shared" si="30"/>
        <v>0.19400000000000001</v>
      </c>
      <c r="BH63" s="86">
        <f t="shared" si="30"/>
        <v>0.29799999999999999</v>
      </c>
      <c r="BI63" s="87">
        <f t="shared" si="30"/>
        <v>0.27900000000000003</v>
      </c>
    </row>
    <row r="64" spans="1:63" x14ac:dyDescent="0.25">
      <c r="A64">
        <v>5</v>
      </c>
      <c r="B64" s="94">
        <f>'1'!D71</f>
        <v>0.58299999999999996</v>
      </c>
      <c r="C64" s="85">
        <f>'2'!D71</f>
        <v>0.55800000000000005</v>
      </c>
      <c r="D64" s="86">
        <f>'9'!D71</f>
        <v>0.61599999999999999</v>
      </c>
      <c r="E64" s="86">
        <f>'5'!D71</f>
        <v>0.623</v>
      </c>
      <c r="F64" s="86">
        <f>'17'!D71</f>
        <v>0.55200000000000005</v>
      </c>
      <c r="G64" s="87">
        <f>'3'!D71</f>
        <v>0.85</v>
      </c>
      <c r="I64" s="38">
        <f t="shared" si="29"/>
        <v>-4.288164665523142E-2</v>
      </c>
      <c r="J64" s="38">
        <f t="shared" si="25"/>
        <v>5.6603773584905648E-2</v>
      </c>
      <c r="K64" s="38">
        <f t="shared" si="26"/>
        <v>6.8610634648370583E-2</v>
      </c>
      <c r="L64" s="38">
        <f t="shared" si="27"/>
        <v>-5.3173241852486952E-2</v>
      </c>
      <c r="M64" s="38">
        <f t="shared" si="28"/>
        <v>0.45797598627787317</v>
      </c>
      <c r="AC64" s="32" t="s">
        <v>47</v>
      </c>
      <c r="AD64" s="86">
        <f>AD21/AD$7</f>
        <v>0.25700000000000001</v>
      </c>
      <c r="AE64" s="86">
        <f t="shared" ref="AE64:BI64" si="31">AE21/AE$7</f>
        <v>0.23899999999999999</v>
      </c>
      <c r="AF64" s="86">
        <f t="shared" si="31"/>
        <v>0.34899999999999998</v>
      </c>
      <c r="AG64" s="86">
        <f t="shared" si="31"/>
        <v>0.32500000000000001</v>
      </c>
      <c r="AH64" s="86">
        <f t="shared" si="31"/>
        <v>0.28499999999999998</v>
      </c>
      <c r="AI64" s="86">
        <f t="shared" si="31"/>
        <v>0.25700000000000001</v>
      </c>
      <c r="AJ64" s="86">
        <f t="shared" si="31"/>
        <v>0.41300000000000003</v>
      </c>
      <c r="AK64" s="86">
        <f t="shared" si="31"/>
        <v>0.40200000000000002</v>
      </c>
      <c r="AL64" s="86">
        <f t="shared" si="31"/>
        <v>0.26300000000000001</v>
      </c>
      <c r="AM64" s="86">
        <f t="shared" si="31"/>
        <v>0.23300000000000001</v>
      </c>
      <c r="AN64" s="86">
        <f t="shared" si="31"/>
        <v>0.35699999999999998</v>
      </c>
      <c r="AO64" s="86">
        <f t="shared" si="31"/>
        <v>0.314</v>
      </c>
      <c r="AP64" s="86">
        <f t="shared" si="31"/>
        <v>0.29599999999999999</v>
      </c>
      <c r="AQ64" s="86">
        <f t="shared" si="31"/>
        <v>0.24800000000000003</v>
      </c>
      <c r="AR64" s="86">
        <f t="shared" si="31"/>
        <v>0.42599999999999999</v>
      </c>
      <c r="AS64" s="86">
        <f t="shared" si="31"/>
        <v>0.38400000000000001</v>
      </c>
      <c r="AT64" s="86">
        <f t="shared" si="31"/>
        <v>0.23200000000000001</v>
      </c>
      <c r="AU64" s="86">
        <f t="shared" si="31"/>
        <v>0.21400000000000002</v>
      </c>
      <c r="AV64" s="86">
        <f t="shared" si="31"/>
        <v>0.29899999999999999</v>
      </c>
      <c r="AW64" s="86">
        <f t="shared" si="31"/>
        <v>0.27200000000000002</v>
      </c>
      <c r="AX64" s="86">
        <f t="shared" si="31"/>
        <v>0.24800000000000003</v>
      </c>
      <c r="AY64" s="86">
        <f t="shared" si="31"/>
        <v>0.223</v>
      </c>
      <c r="AZ64" s="86">
        <f t="shared" si="31"/>
        <v>0.34399999999999997</v>
      </c>
      <c r="BA64" s="86">
        <f t="shared" si="31"/>
        <v>0.31</v>
      </c>
      <c r="BB64" s="86">
        <f t="shared" si="31"/>
        <v>0.23699999999999999</v>
      </c>
      <c r="BC64" s="86">
        <f t="shared" si="31"/>
        <v>0.21299999999999999</v>
      </c>
      <c r="BD64" s="86">
        <f t="shared" si="31"/>
        <v>0.307</v>
      </c>
      <c r="BE64" s="86">
        <f t="shared" si="31"/>
        <v>0.26800000000000002</v>
      </c>
      <c r="BF64" s="86">
        <f t="shared" si="31"/>
        <v>0.25600000000000001</v>
      </c>
      <c r="BG64" s="86">
        <f t="shared" si="31"/>
        <v>0.223</v>
      </c>
      <c r="BH64" s="86">
        <f t="shared" si="31"/>
        <v>0.35999999999999993</v>
      </c>
      <c r="BI64" s="87">
        <f t="shared" si="31"/>
        <v>0.31699999999999995</v>
      </c>
    </row>
    <row r="65" spans="1:61" x14ac:dyDescent="0.25">
      <c r="A65">
        <v>3.3333333333333335</v>
      </c>
      <c r="B65" s="94">
        <f>'1'!D72</f>
        <v>0.40200000000000002</v>
      </c>
      <c r="C65" s="85">
        <f>'2'!D72</f>
        <v>0.38700000000000001</v>
      </c>
      <c r="D65" s="86">
        <f>'9'!D72</f>
        <v>0.42799999999999999</v>
      </c>
      <c r="E65" s="86">
        <f>'5'!D72</f>
        <v>0.435</v>
      </c>
      <c r="F65" s="86">
        <f>'17'!D72</f>
        <v>0.377</v>
      </c>
      <c r="G65" s="87">
        <f>'3'!D72</f>
        <v>0.60299999999999998</v>
      </c>
      <c r="I65" s="38">
        <f t="shared" si="29"/>
        <v>-3.7313432835820892E-2</v>
      </c>
      <c r="J65" s="38">
        <f t="shared" si="25"/>
        <v>6.4676616915422702E-2</v>
      </c>
      <c r="K65" s="38">
        <f t="shared" si="26"/>
        <v>8.2089552238805874E-2</v>
      </c>
      <c r="L65" s="38">
        <f t="shared" si="27"/>
        <v>-6.2189054726368265E-2</v>
      </c>
      <c r="M65" s="38">
        <f t="shared" si="28"/>
        <v>0.49999999999999978</v>
      </c>
      <c r="AC65" s="59" t="s">
        <v>48</v>
      </c>
      <c r="AD65" s="86">
        <f>AD34/AD$7</f>
        <v>0.31699999999999995</v>
      </c>
      <c r="AE65" s="86">
        <f t="shared" ref="AE65:BI65" si="32">AE34/AE$7</f>
        <v>0.30599999999999999</v>
      </c>
      <c r="AF65" s="86">
        <f t="shared" si="32"/>
        <v>0.48899999999999999</v>
      </c>
      <c r="AG65" s="86">
        <f t="shared" si="32"/>
        <v>0.51500000000000001</v>
      </c>
      <c r="AH65" s="86">
        <f t="shared" si="32"/>
        <v>0.34499999999999992</v>
      </c>
      <c r="AI65" s="86">
        <f t="shared" si="32"/>
        <v>0.32</v>
      </c>
      <c r="AJ65" s="86">
        <f t="shared" si="32"/>
        <v>0.55200000000000005</v>
      </c>
      <c r="AK65" s="86">
        <f t="shared" si="32"/>
        <v>0.58399999999999996</v>
      </c>
      <c r="AL65" s="86">
        <f t="shared" si="32"/>
        <v>0.33699999999999997</v>
      </c>
      <c r="AM65" s="86">
        <f t="shared" si="32"/>
        <v>0.3</v>
      </c>
      <c r="AN65" s="86">
        <f t="shared" si="32"/>
        <v>0.52500000000000002</v>
      </c>
      <c r="AO65" s="86">
        <f t="shared" si="32"/>
        <v>0.51700000000000002</v>
      </c>
      <c r="AP65" s="86">
        <f t="shared" si="32"/>
        <v>0.36499999999999994</v>
      </c>
      <c r="AQ65" s="86">
        <f t="shared" si="32"/>
        <v>0.307</v>
      </c>
      <c r="AR65" s="86">
        <f t="shared" si="32"/>
        <v>0.59</v>
      </c>
      <c r="AS65" s="86">
        <f t="shared" si="32"/>
        <v>0.56599999999999995</v>
      </c>
      <c r="AT65" s="86">
        <f t="shared" si="32"/>
        <v>0.30399999999999999</v>
      </c>
      <c r="AU65" s="86">
        <f t="shared" si="32"/>
        <v>0.27700000000000002</v>
      </c>
      <c r="AV65" s="86">
        <f t="shared" si="32"/>
        <v>0.495</v>
      </c>
      <c r="AW65" s="86">
        <f t="shared" si="32"/>
        <v>0.47799999999999998</v>
      </c>
      <c r="AX65" s="86">
        <f t="shared" si="32"/>
        <v>0.32500000000000001</v>
      </c>
      <c r="AY65" s="86">
        <f t="shared" si="32"/>
        <v>0.28399999999999997</v>
      </c>
      <c r="AZ65" s="86">
        <f t="shared" si="32"/>
        <v>0.54800000000000004</v>
      </c>
      <c r="BA65" s="86">
        <f t="shared" si="32"/>
        <v>0.51300000000000001</v>
      </c>
      <c r="BB65" s="86">
        <f t="shared" si="32"/>
        <v>0.316</v>
      </c>
      <c r="BC65" s="86">
        <f t="shared" si="32"/>
        <v>0.27300000000000002</v>
      </c>
      <c r="BD65" s="86">
        <f t="shared" si="32"/>
        <v>0.51700000000000002</v>
      </c>
      <c r="BE65" s="86">
        <f t="shared" si="32"/>
        <v>0.46500000000000002</v>
      </c>
      <c r="BF65" s="86">
        <f t="shared" si="32"/>
        <v>0.34499999999999992</v>
      </c>
      <c r="BG65" s="86">
        <f t="shared" si="32"/>
        <v>0.28199999999999997</v>
      </c>
      <c r="BH65" s="86">
        <f t="shared" si="32"/>
        <v>0.59099999999999997</v>
      </c>
      <c r="BI65" s="87">
        <f t="shared" si="32"/>
        <v>0.52300000000000002</v>
      </c>
    </row>
    <row r="66" spans="1:61" ht="13" thickBot="1" x14ac:dyDescent="0.3">
      <c r="A66">
        <v>2.5</v>
      </c>
      <c r="B66" s="94">
        <f>'1'!D73</f>
        <v>0.31900000000000001</v>
      </c>
      <c r="C66" s="85">
        <f>'2'!D73</f>
        <v>0.308</v>
      </c>
      <c r="D66" s="86">
        <f>'9'!D73</f>
        <v>0.34200000000000003</v>
      </c>
      <c r="E66" s="86">
        <f>'5'!D73</f>
        <v>0.34799999999999998</v>
      </c>
      <c r="F66" s="86">
        <f>'17'!D73</f>
        <v>0.29699999999999999</v>
      </c>
      <c r="G66" s="87">
        <f>'3'!D73</f>
        <v>0.49199999999999999</v>
      </c>
      <c r="I66" s="38">
        <f t="shared" si="29"/>
        <v>-3.4482758620689724E-2</v>
      </c>
      <c r="J66" s="38">
        <f t="shared" si="25"/>
        <v>7.2100313479623868E-2</v>
      </c>
      <c r="K66" s="38">
        <f t="shared" si="26"/>
        <v>9.0909090909090828E-2</v>
      </c>
      <c r="L66" s="38">
        <f t="shared" si="27"/>
        <v>-6.8965517241379337E-2</v>
      </c>
      <c r="M66" s="38">
        <f t="shared" si="28"/>
        <v>0.54231974921630099</v>
      </c>
      <c r="AC66" s="61" t="s">
        <v>59</v>
      </c>
      <c r="AD66" s="89">
        <f>AD47/AD$7</f>
        <v>0.27600000000000002</v>
      </c>
      <c r="AE66" s="89">
        <f t="shared" ref="AE66:BI66" si="33">AE47/AE$7</f>
        <v>0.26300000000000001</v>
      </c>
      <c r="AF66" s="89">
        <f t="shared" si="33"/>
        <v>0.40800000000000003</v>
      </c>
      <c r="AG66" s="89">
        <f t="shared" si="33"/>
        <v>0.40500000000000008</v>
      </c>
      <c r="AH66" s="89">
        <f t="shared" si="33"/>
        <v>0.29799999999999999</v>
      </c>
      <c r="AI66" s="89">
        <f t="shared" si="33"/>
        <v>0.27100000000000002</v>
      </c>
      <c r="AJ66" s="89">
        <f t="shared" si="33"/>
        <v>0.45800000000000007</v>
      </c>
      <c r="AK66" s="89">
        <f t="shared" si="33"/>
        <v>0.441</v>
      </c>
      <c r="AL66" s="89">
        <f t="shared" si="33"/>
        <v>0.29199999999999998</v>
      </c>
      <c r="AM66" s="89">
        <f t="shared" si="33"/>
        <v>0.26</v>
      </c>
      <c r="AN66" s="89">
        <f t="shared" si="33"/>
        <v>0.43800000000000006</v>
      </c>
      <c r="AO66" s="89">
        <f t="shared" si="33"/>
        <v>0.40699999999999997</v>
      </c>
      <c r="AP66" s="89">
        <f t="shared" si="33"/>
        <v>0.315</v>
      </c>
      <c r="AQ66" s="89">
        <f t="shared" si="33"/>
        <v>0.26400000000000001</v>
      </c>
      <c r="AR66" s="89">
        <f t="shared" si="33"/>
        <v>0.48799999999999999</v>
      </c>
      <c r="AS66" s="89">
        <f t="shared" si="33"/>
        <v>0.43300000000000005</v>
      </c>
      <c r="AT66" s="89">
        <f t="shared" si="33"/>
        <v>0.25700000000000001</v>
      </c>
      <c r="AU66" s="89">
        <f t="shared" si="33"/>
        <v>0.24099999999999999</v>
      </c>
      <c r="AV66" s="89">
        <f t="shared" si="33"/>
        <v>0.378</v>
      </c>
      <c r="AW66" s="89">
        <f t="shared" si="33"/>
        <v>0.36499999999999994</v>
      </c>
      <c r="AX66" s="89">
        <f t="shared" si="33"/>
        <v>0.27200000000000002</v>
      </c>
      <c r="AY66" s="89">
        <f t="shared" si="33"/>
        <v>0.247</v>
      </c>
      <c r="AZ66" s="89">
        <f t="shared" si="33"/>
        <v>0.41499999999999998</v>
      </c>
      <c r="BA66" s="89">
        <f t="shared" si="33"/>
        <v>0.38700000000000001</v>
      </c>
      <c r="BB66" s="89">
        <f t="shared" si="33"/>
        <v>0.26900000000000002</v>
      </c>
      <c r="BC66" s="89">
        <f t="shared" si="33"/>
        <v>0.24199999999999999</v>
      </c>
      <c r="BD66" s="89">
        <f t="shared" si="33"/>
        <v>0.40400000000000003</v>
      </c>
      <c r="BE66" s="89">
        <f t="shared" si="33"/>
        <v>0.36899999999999999</v>
      </c>
      <c r="BF66" s="89">
        <f t="shared" si="33"/>
        <v>0.28799999999999998</v>
      </c>
      <c r="BG66" s="89">
        <f t="shared" si="33"/>
        <v>0.24800000000000003</v>
      </c>
      <c r="BH66" s="89">
        <f t="shared" si="33"/>
        <v>0.45100000000000001</v>
      </c>
      <c r="BI66" s="90">
        <f t="shared" si="33"/>
        <v>0.39800000000000002</v>
      </c>
    </row>
    <row r="67" spans="1:61" x14ac:dyDescent="0.25">
      <c r="A67">
        <v>2</v>
      </c>
      <c r="B67" s="94">
        <f>'1'!D74</f>
        <v>0.251</v>
      </c>
      <c r="C67" s="85">
        <f>'2'!D74</f>
        <v>0.24299999999999999</v>
      </c>
      <c r="D67" s="86">
        <f>'9'!D74</f>
        <v>0.26900000000000002</v>
      </c>
      <c r="E67" s="86">
        <f>'5'!D74</f>
        <v>0.27500000000000002</v>
      </c>
      <c r="F67" s="86">
        <f>'17'!D74</f>
        <v>0.23200000000000001</v>
      </c>
      <c r="G67" s="87">
        <f>'3'!D74</f>
        <v>0.39400000000000002</v>
      </c>
      <c r="I67" s="38">
        <f t="shared" si="29"/>
        <v>-3.1872509960159445E-2</v>
      </c>
      <c r="J67" s="38">
        <f t="shared" si="25"/>
        <v>7.1713147410358724E-2</v>
      </c>
      <c r="K67" s="38">
        <f t="shared" si="26"/>
        <v>9.5617529880478225E-2</v>
      </c>
      <c r="L67" s="38">
        <f t="shared" si="27"/>
        <v>-7.5697211155378419E-2</v>
      </c>
      <c r="M67" s="38">
        <f t="shared" si="28"/>
        <v>0.56972111553784877</v>
      </c>
    </row>
    <row r="68" spans="1:61" x14ac:dyDescent="0.25">
      <c r="A68">
        <v>1</v>
      </c>
      <c r="B68" s="94">
        <f>'1'!D75</f>
        <v>0.12</v>
      </c>
      <c r="C68" s="85">
        <f>'2'!D75</f>
        <v>0.11899999999999999</v>
      </c>
      <c r="D68" s="86">
        <f>'9'!D75</f>
        <v>0.13100000000000001</v>
      </c>
      <c r="E68" s="86">
        <f>'5'!D75</f>
        <v>0.13400000000000001</v>
      </c>
      <c r="F68" s="86">
        <f>'17'!D75</f>
        <v>0.11</v>
      </c>
      <c r="G68" s="87">
        <f>'3'!D75</f>
        <v>0.20100000000000001</v>
      </c>
      <c r="I68" s="38">
        <f t="shared" si="29"/>
        <v>-8.3333333333333037E-3</v>
      </c>
      <c r="J68" s="38">
        <f t="shared" si="25"/>
        <v>9.1666666666666785E-2</v>
      </c>
      <c r="K68" s="38">
        <f t="shared" si="26"/>
        <v>0.1166666666666667</v>
      </c>
      <c r="L68" s="38">
        <f t="shared" si="27"/>
        <v>-8.3333333333333259E-2</v>
      </c>
      <c r="M68" s="38">
        <f t="shared" si="28"/>
        <v>0.67500000000000027</v>
      </c>
    </row>
    <row r="69" spans="1:61" x14ac:dyDescent="0.25">
      <c r="A69">
        <v>0.5</v>
      </c>
      <c r="B69" s="94">
        <f>'1'!D76</f>
        <v>4.7699999999999999E-2</v>
      </c>
      <c r="C69" s="85">
        <f>'2'!D76</f>
        <v>4.9399999999999999E-2</v>
      </c>
      <c r="D69" s="86">
        <f>'9'!D76</f>
        <v>5.3400000000000003E-2</v>
      </c>
      <c r="E69" s="86">
        <f>'5'!D76</f>
        <v>5.4600000000000003E-2</v>
      </c>
      <c r="F69" s="86">
        <f>'17'!D76</f>
        <v>4.3999999999999997E-2</v>
      </c>
      <c r="G69" s="87">
        <f>'3'!D76</f>
        <v>8.5199999999999998E-2</v>
      </c>
      <c r="I69" s="38">
        <f t="shared" si="29"/>
        <v>3.563941299790363E-2</v>
      </c>
      <c r="J69" s="38">
        <f t="shared" si="25"/>
        <v>0.11949685534591192</v>
      </c>
      <c r="K69" s="38">
        <f t="shared" si="26"/>
        <v>0.14465408805031443</v>
      </c>
      <c r="L69" s="38">
        <f t="shared" si="27"/>
        <v>-7.7568134171907777E-2</v>
      </c>
      <c r="M69" s="38">
        <f t="shared" si="28"/>
        <v>0.78616352201257866</v>
      </c>
    </row>
    <row r="70" spans="1:61" ht="13.5" thickBot="1" x14ac:dyDescent="0.35">
      <c r="A70">
        <v>0.33333333333333331</v>
      </c>
      <c r="B70" s="95">
        <f>'1'!D77</f>
        <v>2.5399999999999999E-2</v>
      </c>
      <c r="C70" s="88">
        <f>'2'!D77</f>
        <v>2.6700000000000002E-2</v>
      </c>
      <c r="D70" s="89">
        <f>'9'!D77</f>
        <v>2.86E-2</v>
      </c>
      <c r="E70" s="89">
        <f>'5'!D77</f>
        <v>2.93E-2</v>
      </c>
      <c r="F70" s="89">
        <f>'17'!D77</f>
        <v>2.3400000000000001E-2</v>
      </c>
      <c r="G70" s="90">
        <f>'3'!D77</f>
        <v>4.5400000000000003E-2</v>
      </c>
      <c r="I70" s="38">
        <f t="shared" si="29"/>
        <v>5.1181102362204856E-2</v>
      </c>
      <c r="J70" s="38">
        <f t="shared" si="25"/>
        <v>0.12598425196850394</v>
      </c>
      <c r="K70" s="38">
        <f t="shared" si="26"/>
        <v>0.15354330708661412</v>
      </c>
      <c r="L70" s="38">
        <f t="shared" si="27"/>
        <v>-7.8740157480314932E-2</v>
      </c>
      <c r="M70" s="38">
        <f t="shared" si="28"/>
        <v>0.78740157480314976</v>
      </c>
      <c r="AD70" s="80" t="s">
        <v>94</v>
      </c>
    </row>
    <row r="71" spans="1:61" ht="13" thickBot="1" x14ac:dyDescent="0.3">
      <c r="B71" s="1"/>
    </row>
    <row r="72" spans="1:61" x14ac:dyDescent="0.25">
      <c r="B72" s="1"/>
      <c r="AD72" s="96"/>
      <c r="AE72" s="97" t="s">
        <v>61</v>
      </c>
      <c r="AF72" s="97" t="s">
        <v>63</v>
      </c>
      <c r="AG72" s="97" t="s">
        <v>62</v>
      </c>
      <c r="AH72" s="97" t="s">
        <v>64</v>
      </c>
      <c r="AI72" s="97" t="s">
        <v>65</v>
      </c>
      <c r="AJ72" s="97" t="s">
        <v>66</v>
      </c>
      <c r="AK72" s="97" t="s">
        <v>67</v>
      </c>
      <c r="AL72" s="97" t="s">
        <v>68</v>
      </c>
      <c r="AM72" s="97" t="s">
        <v>69</v>
      </c>
      <c r="AN72" s="97" t="s">
        <v>70</v>
      </c>
      <c r="AO72" s="97" t="s">
        <v>71</v>
      </c>
      <c r="AP72" s="98" t="s">
        <v>72</v>
      </c>
    </row>
    <row r="73" spans="1:61" x14ac:dyDescent="0.25">
      <c r="A73" s="2" t="s">
        <v>88</v>
      </c>
      <c r="B73" s="1"/>
      <c r="AD73" s="59" t="s">
        <v>46</v>
      </c>
      <c r="AE73" s="99">
        <f>COUNTIF(AD63:BI63,"&lt;0.1")</f>
        <v>0</v>
      </c>
      <c r="AF73" s="99">
        <f>COUNTIF($AD63:$BI63,"&lt;0.15")-SUM($AE73:AE73)</f>
        <v>0</v>
      </c>
      <c r="AG73" s="99">
        <f>COUNTIF($AD63:$BI63,"&lt;0.2")-SUM($AE73:AF73)</f>
        <v>10</v>
      </c>
      <c r="AH73" s="99">
        <f>COUNTIF($AD63:$BI63,"&lt;0.25")-SUM($AE73:AG73)</f>
        <v>10</v>
      </c>
      <c r="AI73" s="99">
        <f>COUNTIF($AD63:$BI63,"&lt;0.30")-SUM($AE73:AH73)</f>
        <v>8</v>
      </c>
      <c r="AJ73" s="99">
        <f>COUNTIF($AD63:$BI63,"&lt;0.35")-SUM($AE73:AI73)</f>
        <v>3</v>
      </c>
      <c r="AK73" s="99">
        <f>COUNTIF($AD63:$BI63,"&lt;0.40")-SUM($AE73:AJ73)</f>
        <v>1</v>
      </c>
      <c r="AL73" s="99">
        <f>COUNTIF($AD63:$BI63,"&lt;0.45")-SUM($AE73:AK73)</f>
        <v>0</v>
      </c>
      <c r="AM73" s="99">
        <f>COUNTIF($AD63:$BI63,"&lt;0.50")-SUM($AE73:AL73)</f>
        <v>0</v>
      </c>
      <c r="AN73" s="99">
        <f>COUNTIF($AD63:$BI63,"&lt;0.55")-SUM($AE73:AM73)</f>
        <v>0</v>
      </c>
      <c r="AO73" s="99">
        <f>COUNTIF($AD63:$BI63,"&lt;0.6")-SUM($AE73:AN73)</f>
        <v>0</v>
      </c>
      <c r="AP73" s="100">
        <f>COUNTIF($AD63:$BI63,"&lt;0.65")-SUM($AE73:AO73)</f>
        <v>0</v>
      </c>
      <c r="AR73" s="40">
        <f>SUM(AE73:AP73)</f>
        <v>32</v>
      </c>
    </row>
    <row r="74" spans="1:61" x14ac:dyDescent="0.25">
      <c r="A74" t="s">
        <v>74</v>
      </c>
      <c r="B74" t="s">
        <v>46</v>
      </c>
      <c r="C74" t="s">
        <v>48</v>
      </c>
      <c r="D74" t="s">
        <v>50</v>
      </c>
      <c r="I74" t="s">
        <v>51</v>
      </c>
      <c r="J74" t="s">
        <v>52</v>
      </c>
      <c r="K74" t="s">
        <v>36</v>
      </c>
      <c r="L74" t="s">
        <v>53</v>
      </c>
      <c r="M74" t="s">
        <v>45</v>
      </c>
      <c r="AD74" s="59" t="s">
        <v>58</v>
      </c>
      <c r="AE74" s="99">
        <f>COUNTIF(AD64:BI64,"&lt;0.1")</f>
        <v>0</v>
      </c>
      <c r="AF74" s="99">
        <f>COUNTIF($AD64:$BI64,"&lt;0.15")-SUM($AE74:AE74)</f>
        <v>0</v>
      </c>
      <c r="AG74" s="99">
        <f>COUNTIF($AD64:$BI64,"&lt;0.2")-SUM($AE74:AF74)</f>
        <v>0</v>
      </c>
      <c r="AH74" s="99">
        <f>COUNTIF($AD64:$BI64,"&lt;0.25")-SUM($AE74:AG74)</f>
        <v>10</v>
      </c>
      <c r="AI74" s="99">
        <f>COUNTIF($AD64:$BI64,"&lt;0.30")-SUM($AE74:AH74)</f>
        <v>9</v>
      </c>
      <c r="AJ74" s="99">
        <f>COUNTIF($AD64:$BI64,"&lt;0.35")-SUM($AE74:AI74)</f>
        <v>7</v>
      </c>
      <c r="AK74" s="99">
        <f>COUNTIF($AD64:$BI64,"&lt;0.40")-SUM($AE74:AJ74)</f>
        <v>3</v>
      </c>
      <c r="AL74" s="99">
        <f>COUNTIF($AD64:$BI64,"&lt;0.45")-SUM($AE74:AK74)</f>
        <v>3</v>
      </c>
      <c r="AM74" s="99">
        <f>COUNTIF($AD64:$BI64,"&lt;0.50")-SUM($AE74:AL74)</f>
        <v>0</v>
      </c>
      <c r="AN74" s="99">
        <f>COUNTIF($AD64:$BI64,"&lt;0.55")-SUM($AE74:AM74)</f>
        <v>0</v>
      </c>
      <c r="AO74" s="99">
        <f>COUNTIF($AD64:$BI64,"&lt;0.6")-SUM($AE74:AN74)</f>
        <v>0</v>
      </c>
      <c r="AP74" s="100">
        <f>COUNTIF($AD64:$BI64,"&lt;0.65")-SUM($AE74:AO74)</f>
        <v>0</v>
      </c>
      <c r="AR74" s="40">
        <f t="shared" ref="AR74:AR76" si="34">SUM(AE74:AP74)</f>
        <v>32</v>
      </c>
    </row>
    <row r="75" spans="1:61" x14ac:dyDescent="0.25">
      <c r="B75" s="38">
        <f>B21/B34-1</f>
        <v>-0.22957198443579763</v>
      </c>
      <c r="C75" s="38">
        <f>B47/B34-1</f>
        <v>0.23346303501945531</v>
      </c>
      <c r="D75" s="38">
        <f>B60/B34-1</f>
        <v>7.3929961089494123E-2</v>
      </c>
      <c r="H75" t="s">
        <v>54</v>
      </c>
      <c r="I75" s="39">
        <f>AVERAGE(I21,I34,I47,I60)</f>
        <v>-4.0485421334905569E-2</v>
      </c>
      <c r="J75" s="39">
        <f t="shared" ref="J75:M75" si="35">AVERAGE(J21,J34,J47,J60)</f>
        <v>5.1253715312650439E-2</v>
      </c>
      <c r="K75" s="39">
        <f t="shared" si="35"/>
        <v>0.10838832338634602</v>
      </c>
      <c r="L75" s="39">
        <f t="shared" si="35"/>
        <v>-6.8195718420136997E-2</v>
      </c>
      <c r="M75" s="39">
        <f t="shared" si="35"/>
        <v>0.40910000790652901</v>
      </c>
      <c r="AD75" s="59" t="s">
        <v>48</v>
      </c>
      <c r="AE75" s="99">
        <f>COUNTIF(AD65:BI65,"&lt;0.1")</f>
        <v>0</v>
      </c>
      <c r="AF75" s="99">
        <f>COUNTIF($AD65:$BI65,"&lt;0.15")-SUM($AE75:AE75)</f>
        <v>0</v>
      </c>
      <c r="AG75" s="99">
        <f>COUNTIF($AD65:$BI65,"&lt;0.2")-SUM($AE75:AF75)</f>
        <v>0</v>
      </c>
      <c r="AH75" s="99">
        <f>COUNTIF($AD65:$BI65,"&lt;0.25")-SUM($AE75:AG75)</f>
        <v>0</v>
      </c>
      <c r="AI75" s="99">
        <f>COUNTIF($AD65:$BI65,"&lt;0.30")-SUM($AE75:AH75)</f>
        <v>4</v>
      </c>
      <c r="AJ75" s="99">
        <f>COUNTIF($AD65:$BI65,"&lt;0.35")-SUM($AE75:AI75)</f>
        <v>11</v>
      </c>
      <c r="AK75" s="99">
        <f>COUNTIF($AD65:$BI65,"&lt;0.40")-SUM($AE75:AJ75)</f>
        <v>1</v>
      </c>
      <c r="AL75" s="99">
        <f>COUNTIF($AD65:$BI65,"&lt;0.45")-SUM($AE75:AK75)</f>
        <v>0</v>
      </c>
      <c r="AM75" s="99">
        <f>COUNTIF($AD65:$BI65,"&lt;0.50")-SUM($AE75:AL75)</f>
        <v>4</v>
      </c>
      <c r="AN75" s="99">
        <f>COUNTIF($AD65:$BI65,"&lt;0.55")-SUM($AE75:AM75)</f>
        <v>7</v>
      </c>
      <c r="AO75" s="99">
        <f>COUNTIF($AD65:$BI65,"&lt;0.6")-SUM($AE75:AN75)</f>
        <v>5</v>
      </c>
      <c r="AP75" s="100">
        <f>COUNTIF($AD65:$BI65,"&lt;0.65")-SUM($AE75:AO75)</f>
        <v>0</v>
      </c>
      <c r="AR75" s="40">
        <f t="shared" si="34"/>
        <v>32</v>
      </c>
    </row>
    <row r="76" spans="1:61" ht="13" thickBot="1" x14ac:dyDescent="0.3">
      <c r="B76" s="38">
        <f t="shared" ref="B76:B85" si="36">B22/B35-1</f>
        <v>-0.18727915194346278</v>
      </c>
      <c r="C76" s="38">
        <f t="shared" ref="C76:C85" si="37">B48/B35-1</f>
        <v>0.55477031802120158</v>
      </c>
      <c r="D76" s="38">
        <f t="shared" ref="D76:D85" si="38">B61/B35-1</f>
        <v>0.16254416961130769</v>
      </c>
      <c r="AD76" s="61" t="s">
        <v>59</v>
      </c>
      <c r="AE76" s="101">
        <f>COUNTIF(AD66:BI66,"&lt;0.1")</f>
        <v>0</v>
      </c>
      <c r="AF76" s="101">
        <f>COUNTIF($AD66:$BI66,"&lt;0.15")-SUM($AE76:AE76)</f>
        <v>0</v>
      </c>
      <c r="AG76" s="101">
        <f>COUNTIF($AD66:$BI66,"&lt;0.2")-SUM($AE76:AF76)</f>
        <v>0</v>
      </c>
      <c r="AH76" s="101">
        <f>COUNTIF($AD66:$BI66,"&lt;0.25")-SUM($AE76:AG76)</f>
        <v>4</v>
      </c>
      <c r="AI76" s="101">
        <f>COUNTIF($AD66:$BI66,"&lt;0.30")-SUM($AE76:AH76)</f>
        <v>11</v>
      </c>
      <c r="AJ76" s="101">
        <f>COUNTIF($AD66:$BI66,"&lt;0.35")-SUM($AE76:AI76)</f>
        <v>1</v>
      </c>
      <c r="AK76" s="101">
        <f>COUNTIF($AD66:$BI66,"&lt;0.40")-SUM($AE76:AJ76)</f>
        <v>5</v>
      </c>
      <c r="AL76" s="101">
        <f>COUNTIF($AD66:$BI66,"&lt;0.45")-SUM($AE76:AK76)</f>
        <v>8</v>
      </c>
      <c r="AM76" s="101">
        <f>COUNTIF($AD66:$BI66,"&lt;0.50")-SUM($AE76:AL76)</f>
        <v>3</v>
      </c>
      <c r="AN76" s="101">
        <f>COUNTIF($AD66:$BI66,"&lt;0.55")-SUM($AE76:AM76)</f>
        <v>0</v>
      </c>
      <c r="AO76" s="101">
        <f>COUNTIF($AD66:$BI66,"&lt;0.6")-SUM($AE76:AN76)</f>
        <v>0</v>
      </c>
      <c r="AP76" s="102">
        <f>COUNTIF($AD66:$BI66,"&lt;0.65")-SUM($AE76:AO76)</f>
        <v>0</v>
      </c>
      <c r="AR76" s="40">
        <f t="shared" si="34"/>
        <v>32</v>
      </c>
    </row>
    <row r="77" spans="1:61" x14ac:dyDescent="0.25">
      <c r="B77" s="38">
        <f t="shared" si="36"/>
        <v>-0.16713091922005574</v>
      </c>
      <c r="C77" s="38">
        <f t="shared" si="37"/>
        <v>0.62395543175487456</v>
      </c>
      <c r="D77" s="38">
        <f t="shared" si="38"/>
        <v>8.3565459610027926E-2</v>
      </c>
      <c r="H77" t="s">
        <v>55</v>
      </c>
      <c r="I77" s="39">
        <f>AVERAGE(I21:I31,I34:I44,I47:I57,I60:I70)</f>
        <v>-1.9209614779052624E-2</v>
      </c>
      <c r="J77" s="39">
        <f t="shared" ref="J77:M77" si="39">AVERAGE(J21:J31,J34:J44,J47:J57,J60:J70)</f>
        <v>7.160671358502689E-2</v>
      </c>
      <c r="K77" s="39">
        <f t="shared" si="39"/>
        <v>0.12243512251141579</v>
      </c>
      <c r="L77" s="39">
        <f t="shared" si="39"/>
        <v>-6.5864262466250226E-2</v>
      </c>
      <c r="M77" s="39">
        <f t="shared" si="39"/>
        <v>0.49141026423400463</v>
      </c>
    </row>
    <row r="78" spans="1:61" x14ac:dyDescent="0.25">
      <c r="B78" s="38">
        <f t="shared" si="36"/>
        <v>-0.15292096219931262</v>
      </c>
      <c r="C78" s="38">
        <f t="shared" si="37"/>
        <v>0.28350515463917536</v>
      </c>
      <c r="D78" s="38">
        <f t="shared" si="38"/>
        <v>0.25085910652920962</v>
      </c>
    </row>
    <row r="79" spans="1:61" x14ac:dyDescent="0.25">
      <c r="B79" s="38">
        <f t="shared" si="36"/>
        <v>-0.30000000000000004</v>
      </c>
      <c r="C79" s="38">
        <f t="shared" si="37"/>
        <v>-0.13030303030303036</v>
      </c>
      <c r="D79" s="38">
        <f t="shared" si="38"/>
        <v>-0.11666666666666681</v>
      </c>
    </row>
    <row r="80" spans="1:61" x14ac:dyDescent="0.25">
      <c r="B80" s="38">
        <f t="shared" si="36"/>
        <v>-0.37964774951076319</v>
      </c>
      <c r="C80" s="38">
        <f t="shared" si="37"/>
        <v>-0.21917808219178081</v>
      </c>
      <c r="D80" s="38">
        <f t="shared" si="38"/>
        <v>-0.21330724070450091</v>
      </c>
    </row>
    <row r="81" spans="2:4" x14ac:dyDescent="0.25">
      <c r="B81" s="38">
        <f t="shared" si="36"/>
        <v>-0.39312039312039304</v>
      </c>
      <c r="C81" s="38">
        <f t="shared" si="37"/>
        <v>-0.30712530712530717</v>
      </c>
      <c r="D81" s="38">
        <f t="shared" si="38"/>
        <v>-0.21621621621621612</v>
      </c>
    </row>
    <row r="82" spans="2:4" x14ac:dyDescent="0.25">
      <c r="B82" s="38">
        <f t="shared" si="36"/>
        <v>-0.46546546546546552</v>
      </c>
      <c r="C82" s="38">
        <f t="shared" si="37"/>
        <v>-0.33933933933933935</v>
      </c>
      <c r="D82" s="38">
        <f t="shared" si="38"/>
        <v>-0.24624624624624625</v>
      </c>
    </row>
    <row r="83" spans="2:4" x14ac:dyDescent="0.25">
      <c r="B83" s="38">
        <f t="shared" si="36"/>
        <v>-0.4689189189189189</v>
      </c>
      <c r="C83" s="38">
        <f t="shared" si="37"/>
        <v>-0.26351351351351349</v>
      </c>
      <c r="D83" s="38">
        <f t="shared" si="38"/>
        <v>-0.18918918918918914</v>
      </c>
    </row>
    <row r="84" spans="2:4" x14ac:dyDescent="0.25">
      <c r="B84" s="38">
        <f t="shared" si="36"/>
        <v>-0.43060498220640564</v>
      </c>
      <c r="C84" s="38">
        <f t="shared" si="37"/>
        <v>-0.11565836298932386</v>
      </c>
      <c r="D84" s="38">
        <f t="shared" si="38"/>
        <v>-0.1512455516014235</v>
      </c>
    </row>
    <row r="85" spans="2:4" x14ac:dyDescent="0.25">
      <c r="B85" s="38">
        <f t="shared" si="36"/>
        <v>-0.44557823129251706</v>
      </c>
      <c r="C85" s="38">
        <f t="shared" si="37"/>
        <v>-0.1394557823129251</v>
      </c>
      <c r="D85" s="38">
        <f t="shared" si="38"/>
        <v>-0.13605442176870752</v>
      </c>
    </row>
    <row r="86" spans="2:4" x14ac:dyDescent="0.25">
      <c r="B86" s="38"/>
    </row>
    <row r="87" spans="2:4" x14ac:dyDescent="0.25">
      <c r="B87" s="38"/>
    </row>
    <row r="88" spans="2:4" x14ac:dyDescent="0.25">
      <c r="B88" s="38"/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15</v>
      </c>
      <c r="E4" s="19">
        <f t="shared" ref="E4:E9" si="0">IF($C$17="max",80,60)</f>
        <v>80</v>
      </c>
      <c r="F4" s="20">
        <f>D4/SIN(E4*PI()/180)</f>
        <v>15.231399178286175</v>
      </c>
      <c r="G4" s="20">
        <v>6</v>
      </c>
      <c r="H4" s="22">
        <f>3.93+1.02*LOG(C4*F4)</f>
        <v>6.7238231468700942</v>
      </c>
      <c r="I4" s="20">
        <v>1</v>
      </c>
      <c r="J4" s="21">
        <f t="shared" ref="J4:J12" si="1">$C$2*C4*F4*1000000*B4*0.001</f>
        <v>657996444501962.75</v>
      </c>
      <c r="K4" s="20">
        <f>POWER(10,1.5*G4+9.05)</f>
        <v>1.1220184543019693E+18</v>
      </c>
      <c r="L4" s="20">
        <f>POWER(10,1.5*H4+9.05)</f>
        <v>1.366893632174312E+19</v>
      </c>
      <c r="M4" s="25">
        <f>J4*(1.5-I4)/I4*(1-O4)/O4/(L4-K4)</f>
        <v>1.1260738595404615E-4</v>
      </c>
      <c r="N4" s="26">
        <f>J4/L4</f>
        <v>4.8138086901121233E-5</v>
      </c>
      <c r="O4">
        <f>POWER(10,-I4*(H4-G4))</f>
        <v>0.18887603323258054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15</v>
      </c>
      <c r="E5" s="19">
        <f t="shared" si="0"/>
        <v>80</v>
      </c>
      <c r="F5" s="20">
        <f t="shared" ref="F5:F12" si="2">D5/SIN(E5*PI()/180)</f>
        <v>15.231399178286175</v>
      </c>
      <c r="G5" s="20">
        <v>6</v>
      </c>
      <c r="H5" s="22">
        <f t="shared" ref="H5:H12" si="3">3.93+1.02*LOG(C5*F5)</f>
        <v>6.5963856355296286</v>
      </c>
      <c r="I5" s="20">
        <v>1</v>
      </c>
      <c r="J5" s="21">
        <f t="shared" si="1"/>
        <v>493497333376472.06</v>
      </c>
      <c r="K5" s="20">
        <f t="shared" ref="K5:L12" si="4">POWER(10,1.5*G5+9.05)</f>
        <v>1.1220184543019693E+18</v>
      </c>
      <c r="L5" s="20">
        <f t="shared" si="4"/>
        <v>8.8019410032986798E+18</v>
      </c>
      <c r="M5" s="25">
        <f t="shared" ref="M5:M12" si="5">J5*(1.5-I5)/I5*(1-O5)/O5/(L5-K5)</f>
        <v>9.471893918908395E-5</v>
      </c>
      <c r="N5" s="26">
        <f t="shared" ref="N5:N12" si="6">J5/L5</f>
        <v>5.6066875839263793E-5</v>
      </c>
      <c r="O5">
        <f t="shared" ref="O5:O12" si="7">POWER(10,-I5*(H5-G5))</f>
        <v>0.25328785403142867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15</v>
      </c>
      <c r="E6" s="19">
        <f t="shared" si="0"/>
        <v>80</v>
      </c>
      <c r="F6" s="20">
        <f t="shared" si="2"/>
        <v>15.231399178286175</v>
      </c>
      <c r="G6" s="20">
        <v>6</v>
      </c>
      <c r="H6" s="22">
        <f t="shared" si="3"/>
        <v>6.4634451916647215</v>
      </c>
      <c r="I6" s="20">
        <v>1</v>
      </c>
      <c r="J6" s="21">
        <f t="shared" si="1"/>
        <v>365553580278868.25</v>
      </c>
      <c r="K6" s="20">
        <f t="shared" si="4"/>
        <v>1.1220184543019693E+18</v>
      </c>
      <c r="L6" s="20">
        <f t="shared" si="4"/>
        <v>5.5611906958804419E+18</v>
      </c>
      <c r="M6" s="25">
        <f t="shared" si="5"/>
        <v>7.8518137041842632E-5</v>
      </c>
      <c r="N6" s="26">
        <f t="shared" si="6"/>
        <v>6.5732969838574142E-5</v>
      </c>
      <c r="O6">
        <f t="shared" si="7"/>
        <v>0.34399712137249761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15</v>
      </c>
      <c r="E7" s="19">
        <f t="shared" si="0"/>
        <v>80</v>
      </c>
      <c r="F7" s="20">
        <f t="shared" si="2"/>
        <v>15.231399178286175</v>
      </c>
      <c r="G7" s="20">
        <v>6</v>
      </c>
      <c r="H7" s="22">
        <f t="shared" si="3"/>
        <v>6.336007680324256</v>
      </c>
      <c r="I7" s="20">
        <v>1</v>
      </c>
      <c r="J7" s="21">
        <f t="shared" si="1"/>
        <v>342706481511438.94</v>
      </c>
      <c r="K7" s="20">
        <f t="shared" si="4"/>
        <v>1.1220184543019693E+18</v>
      </c>
      <c r="L7" s="20">
        <f t="shared" si="4"/>
        <v>3.5810593641708436E+18</v>
      </c>
      <c r="M7" s="25">
        <f t="shared" si="5"/>
        <v>8.1371745660171498E-5</v>
      </c>
      <c r="N7" s="26">
        <f t="shared" si="6"/>
        <v>9.5699748778330849E-5</v>
      </c>
      <c r="O7">
        <f t="shared" si="7"/>
        <v>0.46130941641567214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15</v>
      </c>
      <c r="E8" s="19">
        <f t="shared" si="0"/>
        <v>80</v>
      </c>
      <c r="F8" s="20">
        <f t="shared" si="2"/>
        <v>15.231399178286175</v>
      </c>
      <c r="G8" s="20">
        <v>6</v>
      </c>
      <c r="H8" s="22">
        <f t="shared" si="3"/>
        <v>6.8693440005101998</v>
      </c>
      <c r="I8" s="20">
        <v>1</v>
      </c>
      <c r="J8" s="21">
        <f t="shared" si="1"/>
        <v>1142354938371463.2</v>
      </c>
      <c r="K8" s="20">
        <f t="shared" si="4"/>
        <v>1.1220184543019693E+18</v>
      </c>
      <c r="L8" s="20">
        <f t="shared" si="4"/>
        <v>2.2595190164259664E+19</v>
      </c>
      <c r="M8" s="25">
        <f t="shared" si="5"/>
        <v>1.7028824391653177E-4</v>
      </c>
      <c r="N8" s="26">
        <f t="shared" si="6"/>
        <v>5.0557438555148919E-5</v>
      </c>
      <c r="O8">
        <f t="shared" si="7"/>
        <v>0.13510020234717485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15</v>
      </c>
      <c r="E9" s="19">
        <f t="shared" si="0"/>
        <v>80</v>
      </c>
      <c r="F9" s="20">
        <f t="shared" si="2"/>
        <v>15.231399178286175</v>
      </c>
      <c r="G9" s="20">
        <v>6</v>
      </c>
      <c r="H9" s="22">
        <f t="shared" si="3"/>
        <v>6.7113440013247416</v>
      </c>
      <c r="I9" s="20">
        <v>1</v>
      </c>
      <c r="J9" s="21">
        <f t="shared" si="1"/>
        <v>799648456860024.37</v>
      </c>
      <c r="K9" s="20">
        <f t="shared" si="4"/>
        <v>1.1220184543019693E+18</v>
      </c>
      <c r="L9" s="20">
        <f t="shared" si="4"/>
        <v>1.3092301619227529E+19</v>
      </c>
      <c r="M9" s="25">
        <f t="shared" si="5"/>
        <v>1.3843243487401567E-4</v>
      </c>
      <c r="N9" s="26">
        <f t="shared" si="6"/>
        <v>6.1077760054477348E-5</v>
      </c>
      <c r="O9">
        <f t="shared" si="7"/>
        <v>0.19438197869461873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15</v>
      </c>
      <c r="E10" s="19">
        <f>IF($C$17="max",60,40)</f>
        <v>60</v>
      </c>
      <c r="F10" s="20">
        <f t="shared" si="2"/>
        <v>17.320508075688775</v>
      </c>
      <c r="G10" s="20">
        <v>6</v>
      </c>
      <c r="H10" s="22">
        <f t="shared" si="3"/>
        <v>6.780760390689661</v>
      </c>
      <c r="I10" s="20">
        <v>1</v>
      </c>
      <c r="J10" s="21">
        <f t="shared" si="1"/>
        <v>187061487217438.75</v>
      </c>
      <c r="K10" s="20">
        <f t="shared" si="4"/>
        <v>1.1220184543019693E+18</v>
      </c>
      <c r="L10" s="20">
        <f t="shared" si="4"/>
        <v>1.6639512030169131E+19</v>
      </c>
      <c r="M10" s="25">
        <f t="shared" si="5"/>
        <v>3.0355116910838361E-5</v>
      </c>
      <c r="N10" s="26">
        <f t="shared" si="6"/>
        <v>1.1242005587560334E-5</v>
      </c>
      <c r="O10">
        <f t="shared" si="7"/>
        <v>0.16566837382927743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15</v>
      </c>
      <c r="E11" s="19">
        <f>IF($C$17="max",60,40)</f>
        <v>60</v>
      </c>
      <c r="F11" s="20">
        <f t="shared" si="2"/>
        <v>17.320508075688775</v>
      </c>
      <c r="G11" s="20">
        <v>6</v>
      </c>
      <c r="H11" s="22">
        <f t="shared" si="3"/>
        <v>6.4215342222160707</v>
      </c>
      <c r="I11" s="20">
        <v>1</v>
      </c>
      <c r="J11" s="21">
        <f t="shared" si="1"/>
        <v>83138438763306.109</v>
      </c>
      <c r="K11" s="20">
        <f t="shared" si="4"/>
        <v>1.1220184543019693E+18</v>
      </c>
      <c r="L11" s="20">
        <f t="shared" si="4"/>
        <v>4.8117309249566147E+18</v>
      </c>
      <c r="M11" s="25">
        <f t="shared" si="5"/>
        <v>1.8471874958652395E-5</v>
      </c>
      <c r="N11" s="26">
        <f t="shared" si="6"/>
        <v>1.7278280947111715E-5</v>
      </c>
      <c r="O11">
        <f t="shared" si="7"/>
        <v>0.3788486794612192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15</v>
      </c>
      <c r="E12" s="19">
        <f>IF($C$17="max",60,40)</f>
        <v>60</v>
      </c>
      <c r="F12" s="20">
        <f t="shared" si="2"/>
        <v>17.320508075688775</v>
      </c>
      <c r="G12" s="20">
        <v>6</v>
      </c>
      <c r="H12" s="22">
        <f t="shared" si="3"/>
        <v>6.6533228793491954</v>
      </c>
      <c r="I12" s="20">
        <v>1</v>
      </c>
      <c r="J12" s="21">
        <f t="shared" si="1"/>
        <v>140296115413079.09</v>
      </c>
      <c r="K12" s="20">
        <f t="shared" si="4"/>
        <v>1.1220184543019693E+18</v>
      </c>
      <c r="L12" s="20">
        <f t="shared" si="4"/>
        <v>1.071480616822049E+19</v>
      </c>
      <c r="M12" s="25">
        <f t="shared" si="5"/>
        <v>2.5602404487038583E-5</v>
      </c>
      <c r="N12" s="26">
        <f t="shared" si="6"/>
        <v>1.3093668071121012E-5</v>
      </c>
      <c r="O12">
        <f t="shared" si="7"/>
        <v>0.22216575692492838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6.7238231468700942</v>
      </c>
      <c r="M16" s="20"/>
      <c r="N16" s="20"/>
    </row>
    <row r="17" spans="1:14" ht="16" thickBot="1" x14ac:dyDescent="0.4">
      <c r="A17" s="126" t="s">
        <v>33</v>
      </c>
      <c r="B17" s="127">
        <v>15</v>
      </c>
      <c r="C17" s="127" t="s">
        <v>31</v>
      </c>
      <c r="D17" s="127" t="s">
        <v>32</v>
      </c>
      <c r="E17" s="127" t="s">
        <v>29</v>
      </c>
      <c r="F17" s="128">
        <v>17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6.5963856355296286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6.4634451916647215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8.1371745660171498E-5</v>
      </c>
      <c r="K19" s="20">
        <f t="shared" si="10"/>
        <v>12289.277953753714</v>
      </c>
      <c r="L19" s="37">
        <f t="shared" si="11"/>
        <v>6.336007680324256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1.7028824391653177E-4</v>
      </c>
      <c r="K20" s="20">
        <f t="shared" si="10"/>
        <v>5872.395985774323</v>
      </c>
      <c r="L20" s="37">
        <f t="shared" si="11"/>
        <v>6.8693440005101998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1.3843243487401567E-4</v>
      </c>
      <c r="K21" s="20">
        <f t="shared" si="10"/>
        <v>7223.7405988710534</v>
      </c>
      <c r="L21" s="37">
        <f t="shared" si="11"/>
        <v>6.7113440013247416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3.0355116910838361E-5</v>
      </c>
      <c r="K22" s="20">
        <f t="shared" si="10"/>
        <v>32943.375014409772</v>
      </c>
      <c r="L22" s="37">
        <f t="shared" si="11"/>
        <v>6.780760390689661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>IF($E$17="GR",M11,N11)</f>
        <v>1.8471874958652395E-5</v>
      </c>
      <c r="K23" s="20">
        <f t="shared" si="10"/>
        <v>54136.356067719636</v>
      </c>
      <c r="L23" s="37">
        <f t="shared" si="11"/>
        <v>6.4215342222160707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ref="J24" si="13">IF($E$17="GR",M12,N12)</f>
        <v>2.5602404487038583E-5</v>
      </c>
      <c r="K24" s="20">
        <f t="shared" si="10"/>
        <v>39058.83138852282</v>
      </c>
      <c r="L24" s="37">
        <f t="shared" si="11"/>
        <v>6.6533228793491954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3.5900000000000001E-2</v>
      </c>
      <c r="C28" s="1">
        <v>5.8200000000000002E-2</v>
      </c>
      <c r="D28" s="1">
        <v>0.185</v>
      </c>
      <c r="E28" s="1">
        <v>0.24299999999999999</v>
      </c>
      <c r="F28" s="1">
        <v>0.40300000000000002</v>
      </c>
      <c r="G28">
        <v>0</v>
      </c>
    </row>
    <row r="29" spans="1:14" x14ac:dyDescent="0.25">
      <c r="A29">
        <v>2</v>
      </c>
      <c r="B29" s="1">
        <v>4.07E-2</v>
      </c>
      <c r="C29" s="1">
        <v>6.6000000000000003E-2</v>
      </c>
      <c r="D29" s="1">
        <v>0.214</v>
      </c>
      <c r="E29" s="1">
        <v>0.28000000000000003</v>
      </c>
      <c r="F29" s="1">
        <v>0.47599999999999998</v>
      </c>
      <c r="G29">
        <v>0</v>
      </c>
    </row>
    <row r="30" spans="1:14" x14ac:dyDescent="0.25">
      <c r="A30">
        <v>3</v>
      </c>
      <c r="B30" s="1">
        <v>5.1400000000000001E-2</v>
      </c>
      <c r="C30" s="1">
        <v>8.4400000000000003E-2</v>
      </c>
      <c r="D30" s="1">
        <v>0.27800000000000002</v>
      </c>
      <c r="E30" s="1">
        <v>0.36799999999999999</v>
      </c>
      <c r="F30" s="1">
        <v>0.63500000000000001</v>
      </c>
      <c r="G30">
        <v>0</v>
      </c>
    </row>
    <row r="31" spans="1:14" x14ac:dyDescent="0.25">
      <c r="A31">
        <v>4</v>
      </c>
      <c r="B31" s="1">
        <v>8.5900000000000004E-2</v>
      </c>
      <c r="C31" s="1">
        <v>0.14000000000000001</v>
      </c>
      <c r="D31" s="1">
        <v>0.45800000000000002</v>
      </c>
      <c r="E31" s="1">
        <v>0.60099999999999998</v>
      </c>
      <c r="F31" s="1">
        <v>1.03</v>
      </c>
      <c r="G31">
        <v>0</v>
      </c>
    </row>
    <row r="32" spans="1:14" x14ac:dyDescent="0.25">
      <c r="A32">
        <v>5</v>
      </c>
      <c r="B32" s="1">
        <v>8.7400000000000005E-2</v>
      </c>
      <c r="C32" s="1">
        <v>0.13800000000000001</v>
      </c>
      <c r="D32" s="1">
        <v>0.42799999999999999</v>
      </c>
      <c r="E32" s="1">
        <v>0.55600000000000005</v>
      </c>
      <c r="F32" s="1">
        <v>0.92400000000000004</v>
      </c>
      <c r="G32">
        <v>0</v>
      </c>
    </row>
    <row r="33" spans="1:7" x14ac:dyDescent="0.25">
      <c r="A33">
        <v>6</v>
      </c>
      <c r="B33" s="1">
        <v>6.2100000000000002E-2</v>
      </c>
      <c r="C33" s="1">
        <v>9.5899999999999999E-2</v>
      </c>
      <c r="D33" s="1">
        <v>0.29499999999999998</v>
      </c>
      <c r="E33" s="1">
        <v>0.38400000000000001</v>
      </c>
      <c r="F33" s="1">
        <v>0.64400000000000002</v>
      </c>
      <c r="G33">
        <v>0</v>
      </c>
    </row>
    <row r="34" spans="1:7" x14ac:dyDescent="0.25">
      <c r="A34">
        <v>7</v>
      </c>
      <c r="B34" s="1">
        <v>4.4900000000000002E-2</v>
      </c>
      <c r="C34" s="1">
        <v>7.0300000000000001E-2</v>
      </c>
      <c r="D34" s="1">
        <v>0.22900000000000001</v>
      </c>
      <c r="E34" s="1">
        <v>0.3</v>
      </c>
      <c r="F34" s="1">
        <v>0.50900000000000001</v>
      </c>
      <c r="G34">
        <v>0</v>
      </c>
    </row>
    <row r="35" spans="1:7" x14ac:dyDescent="0.25">
      <c r="A35">
        <v>8</v>
      </c>
      <c r="B35" s="1">
        <v>3.15E-2</v>
      </c>
      <c r="C35" s="1">
        <v>4.9599999999999998E-2</v>
      </c>
      <c r="D35" s="1">
        <v>0.16600000000000001</v>
      </c>
      <c r="E35" s="1">
        <v>0.219</v>
      </c>
      <c r="F35" s="1">
        <v>0.374</v>
      </c>
      <c r="G35">
        <v>0</v>
      </c>
    </row>
    <row r="36" spans="1:7" x14ac:dyDescent="0.25">
      <c r="A36">
        <v>9</v>
      </c>
      <c r="B36" s="1">
        <v>1.23E-2</v>
      </c>
      <c r="C36" s="1">
        <v>0.02</v>
      </c>
      <c r="D36" s="1">
        <v>7.2400000000000006E-2</v>
      </c>
      <c r="E36" s="1">
        <v>9.7699999999999995E-2</v>
      </c>
      <c r="F36" s="1">
        <v>0.17399999999999999</v>
      </c>
      <c r="G36">
        <v>0</v>
      </c>
    </row>
    <row r="37" spans="1:7" x14ac:dyDescent="0.25">
      <c r="A37">
        <v>10</v>
      </c>
      <c r="B37" s="1">
        <v>4.5300000000000002E-3</v>
      </c>
      <c r="C37" s="1">
        <v>7.4900000000000001E-3</v>
      </c>
      <c r="D37" s="1">
        <v>2.9899999999999999E-2</v>
      </c>
      <c r="E37" s="1">
        <v>4.1500000000000002E-2</v>
      </c>
      <c r="F37" s="1">
        <v>7.7299999999999994E-2</v>
      </c>
      <c r="G37">
        <v>10000</v>
      </c>
    </row>
    <row r="38" spans="1:7" x14ac:dyDescent="0.25">
      <c r="A38">
        <v>11</v>
      </c>
      <c r="B38" s="1">
        <v>2.2699999999999999E-3</v>
      </c>
      <c r="C38" s="1">
        <v>3.6700000000000001E-3</v>
      </c>
      <c r="D38" s="1">
        <v>1.52E-2</v>
      </c>
      <c r="E38" s="1">
        <v>2.1299999999999999E-2</v>
      </c>
      <c r="F38" s="1">
        <v>4.0500000000000001E-2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5.6000000000000001E-2</v>
      </c>
      <c r="C41" s="1">
        <v>8.6999999999999994E-2</v>
      </c>
      <c r="D41" s="1">
        <v>0.23200000000000001</v>
      </c>
      <c r="E41" s="1">
        <v>0.28599999999999998</v>
      </c>
      <c r="F41" s="1">
        <v>0.436</v>
      </c>
      <c r="G41">
        <v>0</v>
      </c>
    </row>
    <row r="42" spans="1:7" x14ac:dyDescent="0.25">
      <c r="A42">
        <v>2</v>
      </c>
      <c r="B42" s="1">
        <v>6.0499999999999998E-2</v>
      </c>
      <c r="C42" s="1">
        <v>9.4299999999999995E-2</v>
      </c>
      <c r="D42" s="1">
        <v>0.255</v>
      </c>
      <c r="E42" s="1">
        <v>0.317</v>
      </c>
      <c r="F42" s="1">
        <v>0.48799999999999999</v>
      </c>
      <c r="G42">
        <v>0</v>
      </c>
    </row>
    <row r="43" spans="1:7" x14ac:dyDescent="0.25">
      <c r="A43">
        <v>3</v>
      </c>
      <c r="B43" s="1">
        <v>7.4099999999999999E-2</v>
      </c>
      <c r="C43" s="1">
        <v>0.11799999999999999</v>
      </c>
      <c r="D43" s="1">
        <v>0.32500000000000001</v>
      </c>
      <c r="E43" s="1">
        <v>0.40400000000000003</v>
      </c>
      <c r="F43" s="1">
        <v>0.624</v>
      </c>
      <c r="G43">
        <v>0</v>
      </c>
    </row>
    <row r="44" spans="1:7" x14ac:dyDescent="0.25">
      <c r="A44">
        <v>4</v>
      </c>
      <c r="B44" s="1">
        <v>0.11700000000000001</v>
      </c>
      <c r="C44" s="1">
        <v>0.188</v>
      </c>
      <c r="D44" s="1">
        <v>0.53400000000000003</v>
      </c>
      <c r="E44" s="1">
        <v>0.67500000000000004</v>
      </c>
      <c r="F44" s="1">
        <v>1.05</v>
      </c>
      <c r="G44">
        <v>0</v>
      </c>
    </row>
    <row r="45" spans="1:7" x14ac:dyDescent="0.25">
      <c r="A45">
        <v>5</v>
      </c>
      <c r="B45" s="1">
        <v>0.13100000000000001</v>
      </c>
      <c r="C45" s="1">
        <v>0.21</v>
      </c>
      <c r="D45" s="1">
        <v>0.6</v>
      </c>
      <c r="E45" s="1">
        <v>0.76100000000000001</v>
      </c>
      <c r="F45" s="1">
        <v>1.21</v>
      </c>
      <c r="G45">
        <v>0</v>
      </c>
    </row>
    <row r="46" spans="1:7" x14ac:dyDescent="0.25">
      <c r="A46">
        <v>6</v>
      </c>
      <c r="B46" s="1">
        <v>9.9299999999999999E-2</v>
      </c>
      <c r="C46" s="1">
        <v>0.156</v>
      </c>
      <c r="D46" s="1">
        <v>0.46100000000000002</v>
      </c>
      <c r="E46" s="1">
        <v>0.59199999999999997</v>
      </c>
      <c r="F46" s="1">
        <v>0.98</v>
      </c>
      <c r="G46">
        <v>0</v>
      </c>
    </row>
    <row r="47" spans="1:7" x14ac:dyDescent="0.25">
      <c r="A47">
        <v>7</v>
      </c>
      <c r="B47" s="1">
        <v>7.6999999999999999E-2</v>
      </c>
      <c r="C47" s="1">
        <v>0.121</v>
      </c>
      <c r="D47" s="1">
        <v>0.36499999999999999</v>
      </c>
      <c r="E47" s="1">
        <v>0.47699999999999998</v>
      </c>
      <c r="F47" s="1">
        <v>0.79300000000000004</v>
      </c>
      <c r="G47">
        <v>0</v>
      </c>
    </row>
    <row r="48" spans="1:7" x14ac:dyDescent="0.25">
      <c r="A48">
        <v>8</v>
      </c>
      <c r="B48" s="1">
        <v>6.13E-2</v>
      </c>
      <c r="C48" s="1">
        <v>9.6199999999999994E-2</v>
      </c>
      <c r="D48" s="1">
        <v>0.29699999999999999</v>
      </c>
      <c r="E48" s="1">
        <v>0.38900000000000001</v>
      </c>
      <c r="F48" s="1">
        <v>0.66200000000000003</v>
      </c>
      <c r="G48">
        <v>0</v>
      </c>
    </row>
    <row r="49" spans="1:7" x14ac:dyDescent="0.25">
      <c r="A49">
        <v>9</v>
      </c>
      <c r="B49" s="1">
        <v>2.5499999999999998E-2</v>
      </c>
      <c r="C49" s="1">
        <v>4.0500000000000001E-2</v>
      </c>
      <c r="D49" s="1">
        <v>0.13300000000000001</v>
      </c>
      <c r="E49" s="1">
        <v>0.17799999999999999</v>
      </c>
      <c r="F49" s="1">
        <v>0.313</v>
      </c>
      <c r="G49">
        <v>0</v>
      </c>
    </row>
    <row r="50" spans="1:7" x14ac:dyDescent="0.25">
      <c r="A50">
        <v>10</v>
      </c>
      <c r="B50" s="1">
        <v>8.5000000000000006E-3</v>
      </c>
      <c r="C50" s="1">
        <v>1.38E-2</v>
      </c>
      <c r="D50" s="1">
        <v>5.0599999999999999E-2</v>
      </c>
      <c r="E50" s="1">
        <v>6.9500000000000006E-2</v>
      </c>
      <c r="F50" s="1">
        <v>0.129</v>
      </c>
      <c r="G50">
        <v>0</v>
      </c>
    </row>
    <row r="51" spans="1:7" x14ac:dyDescent="0.25">
      <c r="A51">
        <v>11</v>
      </c>
      <c r="B51" s="1">
        <v>3.8600000000000001E-3</v>
      </c>
      <c r="C51" s="1">
        <v>6.3499999999999997E-3</v>
      </c>
      <c r="D51" s="1">
        <v>2.6599999999999999E-2</v>
      </c>
      <c r="E51" s="1">
        <v>3.7699999999999997E-2</v>
      </c>
      <c r="F51" s="1">
        <v>7.3300000000000004E-2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3.8300000000000001E-2</v>
      </c>
      <c r="C54" s="1">
        <v>6.9599999999999995E-2</v>
      </c>
      <c r="D54" s="1">
        <v>0.30399999999999999</v>
      </c>
      <c r="E54" s="1">
        <v>0.433</v>
      </c>
      <c r="F54" s="1">
        <v>0.875</v>
      </c>
      <c r="G54">
        <v>0</v>
      </c>
    </row>
    <row r="55" spans="1:7" x14ac:dyDescent="0.25">
      <c r="A55">
        <v>2</v>
      </c>
      <c r="B55" s="1">
        <v>5.0599999999999999E-2</v>
      </c>
      <c r="C55" s="1">
        <v>9.3899999999999997E-2</v>
      </c>
      <c r="D55" s="1">
        <v>0.42</v>
      </c>
      <c r="E55" s="1">
        <v>0.59899999999999998</v>
      </c>
      <c r="F55" s="1">
        <v>1.21</v>
      </c>
      <c r="G55">
        <v>0</v>
      </c>
    </row>
    <row r="56" spans="1:7" x14ac:dyDescent="0.25">
      <c r="A56">
        <v>3</v>
      </c>
      <c r="B56" s="1">
        <v>6.4600000000000005E-2</v>
      </c>
      <c r="C56" s="1">
        <v>0.122</v>
      </c>
      <c r="D56" s="1">
        <v>0.55600000000000005</v>
      </c>
      <c r="E56" s="1">
        <v>0.79500000000000004</v>
      </c>
      <c r="F56" s="1">
        <v>1.61</v>
      </c>
      <c r="G56">
        <v>0</v>
      </c>
    </row>
    <row r="57" spans="1:7" x14ac:dyDescent="0.25">
      <c r="A57">
        <v>4</v>
      </c>
      <c r="B57" s="1">
        <v>8.4699999999999998E-2</v>
      </c>
      <c r="C57" s="1">
        <v>0.159</v>
      </c>
      <c r="D57" s="1">
        <v>0.71499999999999997</v>
      </c>
      <c r="E57" s="1">
        <v>1.02</v>
      </c>
      <c r="F57" s="1">
        <v>2.04</v>
      </c>
      <c r="G57">
        <v>0</v>
      </c>
    </row>
    <row r="58" spans="1:7" x14ac:dyDescent="0.25">
      <c r="A58">
        <v>5</v>
      </c>
      <c r="B58" s="1">
        <v>7.1400000000000005E-2</v>
      </c>
      <c r="C58" s="1">
        <v>0.128</v>
      </c>
      <c r="D58" s="1">
        <v>0.55600000000000005</v>
      </c>
      <c r="E58" s="1">
        <v>0.79600000000000004</v>
      </c>
      <c r="F58" s="1">
        <v>1.63</v>
      </c>
      <c r="G58">
        <v>0</v>
      </c>
    </row>
    <row r="59" spans="1:7" x14ac:dyDescent="0.25">
      <c r="A59">
        <v>6</v>
      </c>
      <c r="B59" s="1">
        <v>4.9399999999999999E-2</v>
      </c>
      <c r="C59" s="1">
        <v>8.7800000000000003E-2</v>
      </c>
      <c r="D59" s="1">
        <v>0.38700000000000001</v>
      </c>
      <c r="E59" s="1">
        <v>0.55900000000000005</v>
      </c>
      <c r="F59" s="1">
        <v>1.17</v>
      </c>
      <c r="G59">
        <v>0</v>
      </c>
    </row>
    <row r="60" spans="1:7" x14ac:dyDescent="0.25">
      <c r="A60">
        <v>7</v>
      </c>
      <c r="B60" s="1">
        <v>3.4700000000000002E-2</v>
      </c>
      <c r="C60" s="1">
        <v>6.1400000000000003E-2</v>
      </c>
      <c r="D60" s="1">
        <v>0.27500000000000002</v>
      </c>
      <c r="E60" s="1">
        <v>0.40100000000000002</v>
      </c>
      <c r="F60" s="1">
        <v>0.85199999999999998</v>
      </c>
      <c r="G60">
        <v>0</v>
      </c>
    </row>
    <row r="61" spans="1:7" x14ac:dyDescent="0.25">
      <c r="A61">
        <v>8</v>
      </c>
      <c r="B61" s="1">
        <v>2.69E-2</v>
      </c>
      <c r="C61" s="1">
        <v>4.7300000000000002E-2</v>
      </c>
      <c r="D61" s="1">
        <v>0.215</v>
      </c>
      <c r="E61" s="1">
        <v>0.315</v>
      </c>
      <c r="F61" s="1">
        <v>0.67600000000000005</v>
      </c>
      <c r="G61">
        <v>0</v>
      </c>
    </row>
    <row r="62" spans="1:7" x14ac:dyDescent="0.25">
      <c r="A62">
        <v>9</v>
      </c>
      <c r="B62" s="1">
        <v>1.2E-2</v>
      </c>
      <c r="C62" s="1">
        <v>2.1399999999999999E-2</v>
      </c>
      <c r="D62" s="1">
        <v>0.108</v>
      </c>
      <c r="E62" s="1">
        <v>0.16300000000000001</v>
      </c>
      <c r="F62" s="1">
        <v>0.36699999999999999</v>
      </c>
      <c r="G62">
        <v>0</v>
      </c>
    </row>
    <row r="63" spans="1:7" x14ac:dyDescent="0.25">
      <c r="A63">
        <v>10</v>
      </c>
      <c r="B63" s="1">
        <v>4.8599999999999997E-3</v>
      </c>
      <c r="C63" s="1">
        <v>8.7799999999999996E-3</v>
      </c>
      <c r="D63" s="1">
        <v>4.9099999999999998E-2</v>
      </c>
      <c r="E63" s="1">
        <v>7.6100000000000001E-2</v>
      </c>
      <c r="F63" s="1">
        <v>0.17699999999999999</v>
      </c>
      <c r="G63">
        <v>10000</v>
      </c>
    </row>
    <row r="64" spans="1:7" x14ac:dyDescent="0.25">
      <c r="A64">
        <v>11</v>
      </c>
      <c r="B64" s="1">
        <v>2.5699999999999998E-3</v>
      </c>
      <c r="C64" s="1">
        <v>4.5300000000000002E-3</v>
      </c>
      <c r="D64" s="1">
        <v>2.52E-2</v>
      </c>
      <c r="E64" s="1">
        <v>3.9E-2</v>
      </c>
      <c r="F64" s="1">
        <v>8.9200000000000002E-2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4.6699999999999998E-2</v>
      </c>
      <c r="C67" s="1">
        <v>7.6499999999999999E-2</v>
      </c>
      <c r="D67" s="1">
        <v>0.25700000000000001</v>
      </c>
      <c r="E67" s="1">
        <v>0.34599999999999997</v>
      </c>
      <c r="F67" s="1">
        <v>0.623</v>
      </c>
      <c r="G67">
        <v>0</v>
      </c>
    </row>
    <row r="68" spans="1:7" x14ac:dyDescent="0.25">
      <c r="A68">
        <v>2</v>
      </c>
      <c r="B68" s="1">
        <v>5.5199999999999999E-2</v>
      </c>
      <c r="C68" s="1">
        <v>9.0700000000000003E-2</v>
      </c>
      <c r="D68" s="1">
        <v>0.30599999999999999</v>
      </c>
      <c r="E68" s="1">
        <v>0.41099999999999998</v>
      </c>
      <c r="F68" s="1">
        <v>0.746</v>
      </c>
      <c r="G68">
        <v>0</v>
      </c>
    </row>
    <row r="69" spans="1:7" x14ac:dyDescent="0.25">
      <c r="A69">
        <v>3</v>
      </c>
      <c r="B69" s="1">
        <v>6.4699999999999994E-2</v>
      </c>
      <c r="C69" s="1">
        <v>0.107</v>
      </c>
      <c r="D69" s="1">
        <v>0.36499999999999999</v>
      </c>
      <c r="E69" s="1">
        <v>0.49199999999999999</v>
      </c>
      <c r="F69" s="1">
        <v>0.89300000000000002</v>
      </c>
      <c r="G69">
        <v>0</v>
      </c>
    </row>
    <row r="70" spans="1:7" x14ac:dyDescent="0.25">
      <c r="A70">
        <v>4</v>
      </c>
      <c r="B70" s="1">
        <v>0.11700000000000001</v>
      </c>
      <c r="C70" s="1">
        <v>0.19700000000000001</v>
      </c>
      <c r="D70" s="1">
        <v>0.69399999999999995</v>
      </c>
      <c r="E70" s="1">
        <v>0.94</v>
      </c>
      <c r="F70" s="1">
        <v>1.74</v>
      </c>
      <c r="G70">
        <v>0</v>
      </c>
    </row>
    <row r="71" spans="1:7" x14ac:dyDescent="0.25">
      <c r="A71">
        <v>5</v>
      </c>
      <c r="B71" s="1">
        <v>9.5699999999999993E-2</v>
      </c>
      <c r="C71" s="1">
        <v>0.159</v>
      </c>
      <c r="D71" s="1">
        <v>0.55200000000000005</v>
      </c>
      <c r="E71" s="1">
        <v>0.749</v>
      </c>
      <c r="F71" s="1">
        <v>1.39</v>
      </c>
      <c r="G71">
        <v>0</v>
      </c>
    </row>
    <row r="72" spans="1:7" x14ac:dyDescent="0.25">
      <c r="A72">
        <v>6</v>
      </c>
      <c r="B72" s="1">
        <v>6.6500000000000004E-2</v>
      </c>
      <c r="C72" s="1">
        <v>0.109</v>
      </c>
      <c r="D72" s="1">
        <v>0.377</v>
      </c>
      <c r="E72" s="1">
        <v>0.51300000000000001</v>
      </c>
      <c r="F72" s="1">
        <v>0.95599999999999996</v>
      </c>
      <c r="G72">
        <v>0</v>
      </c>
    </row>
    <row r="73" spans="1:7" x14ac:dyDescent="0.25">
      <c r="A73">
        <v>7</v>
      </c>
      <c r="B73" s="1">
        <v>5.1499999999999997E-2</v>
      </c>
      <c r="C73" s="1">
        <v>8.4500000000000006E-2</v>
      </c>
      <c r="D73" s="1">
        <v>0.29699999999999999</v>
      </c>
      <c r="E73" s="1">
        <v>0.40699999999999997</v>
      </c>
      <c r="F73" s="1">
        <v>0.76900000000000002</v>
      </c>
      <c r="G73">
        <v>0</v>
      </c>
    </row>
    <row r="74" spans="1:7" x14ac:dyDescent="0.25">
      <c r="A74">
        <v>8</v>
      </c>
      <c r="B74" s="1">
        <v>3.9699999999999999E-2</v>
      </c>
      <c r="C74" s="1">
        <v>6.4600000000000005E-2</v>
      </c>
      <c r="D74" s="1">
        <v>0.23200000000000001</v>
      </c>
      <c r="E74" s="1">
        <v>0.32100000000000001</v>
      </c>
      <c r="F74" s="1">
        <v>0.61599999999999999</v>
      </c>
      <c r="G74">
        <v>0</v>
      </c>
    </row>
    <row r="75" spans="1:7" x14ac:dyDescent="0.25">
      <c r="A75">
        <v>9</v>
      </c>
      <c r="B75" s="1">
        <v>1.6500000000000001E-2</v>
      </c>
      <c r="C75" s="1">
        <v>2.7400000000000001E-2</v>
      </c>
      <c r="D75" s="1">
        <v>0.11</v>
      </c>
      <c r="E75" s="1">
        <v>0.158</v>
      </c>
      <c r="F75" s="1">
        <v>0.32500000000000001</v>
      </c>
      <c r="G75">
        <v>0</v>
      </c>
    </row>
    <row r="76" spans="1:7" x14ac:dyDescent="0.25">
      <c r="A76">
        <v>10</v>
      </c>
      <c r="B76" s="1">
        <v>5.79E-3</v>
      </c>
      <c r="C76" s="1">
        <v>9.7999999999999997E-3</v>
      </c>
      <c r="D76" s="1">
        <v>4.3999999999999997E-2</v>
      </c>
      <c r="E76" s="1">
        <v>6.5299999999999997E-2</v>
      </c>
      <c r="F76" s="1">
        <v>0.14199999999999999</v>
      </c>
      <c r="G76">
        <v>0</v>
      </c>
    </row>
    <row r="77" spans="1:7" x14ac:dyDescent="0.25">
      <c r="A77">
        <v>11</v>
      </c>
      <c r="B77" s="1">
        <v>3.1099999999999999E-3</v>
      </c>
      <c r="C77" s="1">
        <v>5.13E-3</v>
      </c>
      <c r="D77" s="1">
        <v>2.3400000000000001E-2</v>
      </c>
      <c r="E77" s="1">
        <v>3.5000000000000003E-2</v>
      </c>
      <c r="F77" s="1">
        <v>7.6899999999999996E-2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15</v>
      </c>
      <c r="E4" s="19">
        <f t="shared" ref="E4:E9" si="0">IF($C$17="max",80,60)</f>
        <v>80</v>
      </c>
      <c r="F4" s="20">
        <f>D4/SIN(E4*PI()/180)</f>
        <v>15.231399178286175</v>
      </c>
      <c r="G4" s="20">
        <v>6</v>
      </c>
      <c r="H4" s="22">
        <f>3.93+1.02*LOG(C4*F4)</f>
        <v>6.7238231468700942</v>
      </c>
      <c r="I4" s="20">
        <v>1</v>
      </c>
      <c r="J4" s="21">
        <f t="shared" ref="J4:J12" si="1">$C$2*C4*F4*1000000*B4*0.001</f>
        <v>657996444501962.75</v>
      </c>
      <c r="K4" s="20">
        <f>POWER(10,1.5*G4+9.05)</f>
        <v>1.1220184543019693E+18</v>
      </c>
      <c r="L4" s="20">
        <f>POWER(10,1.5*H4+9.05)</f>
        <v>1.366893632174312E+19</v>
      </c>
      <c r="M4" s="25">
        <f>J4*(1.5-I4)/I4*(1-O4)/O4/(L4-K4)</f>
        <v>1.1260738595404615E-4</v>
      </c>
      <c r="N4" s="26">
        <f>J4/L4</f>
        <v>4.8138086901121233E-5</v>
      </c>
      <c r="O4">
        <f>POWER(10,-I4*(H4-G4))</f>
        <v>0.18887603323258054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15</v>
      </c>
      <c r="E5" s="19">
        <f t="shared" si="0"/>
        <v>80</v>
      </c>
      <c r="F5" s="20">
        <f t="shared" ref="F5:F12" si="2">D5/SIN(E5*PI()/180)</f>
        <v>15.231399178286175</v>
      </c>
      <c r="G5" s="20">
        <v>6</v>
      </c>
      <c r="H5" s="22">
        <f t="shared" ref="H5:H12" si="3">3.93+1.02*LOG(C5*F5)</f>
        <v>6.5963856355296286</v>
      </c>
      <c r="I5" s="20">
        <v>1</v>
      </c>
      <c r="J5" s="21">
        <f t="shared" si="1"/>
        <v>493497333376472.06</v>
      </c>
      <c r="K5" s="20">
        <f t="shared" ref="K5:L12" si="4">POWER(10,1.5*G5+9.05)</f>
        <v>1.1220184543019693E+18</v>
      </c>
      <c r="L5" s="20">
        <f t="shared" si="4"/>
        <v>8.8019410032986798E+18</v>
      </c>
      <c r="M5" s="25">
        <f t="shared" ref="M5:M12" si="5">J5*(1.5-I5)/I5*(1-O5)/O5/(L5-K5)</f>
        <v>9.471893918908395E-5</v>
      </c>
      <c r="N5" s="26">
        <f t="shared" ref="N5:N12" si="6">J5/L5</f>
        <v>5.6066875839263793E-5</v>
      </c>
      <c r="O5">
        <f t="shared" ref="O5:O12" si="7">POWER(10,-I5*(H5-G5))</f>
        <v>0.25328785403142867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15</v>
      </c>
      <c r="E6" s="19">
        <f t="shared" si="0"/>
        <v>80</v>
      </c>
      <c r="F6" s="20">
        <f t="shared" si="2"/>
        <v>15.231399178286175</v>
      </c>
      <c r="G6" s="20">
        <v>6</v>
      </c>
      <c r="H6" s="22">
        <f t="shared" si="3"/>
        <v>6.4634451916647215</v>
      </c>
      <c r="I6" s="20">
        <v>1</v>
      </c>
      <c r="J6" s="21">
        <f t="shared" si="1"/>
        <v>365553580278868.25</v>
      </c>
      <c r="K6" s="20">
        <f t="shared" si="4"/>
        <v>1.1220184543019693E+18</v>
      </c>
      <c r="L6" s="20">
        <f t="shared" si="4"/>
        <v>5.5611906958804419E+18</v>
      </c>
      <c r="M6" s="25">
        <f t="shared" si="5"/>
        <v>7.8518137041842632E-5</v>
      </c>
      <c r="N6" s="26">
        <f t="shared" si="6"/>
        <v>6.5732969838574142E-5</v>
      </c>
      <c r="O6">
        <f t="shared" si="7"/>
        <v>0.34399712137249761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15</v>
      </c>
      <c r="E7" s="19">
        <f t="shared" si="0"/>
        <v>80</v>
      </c>
      <c r="F7" s="20">
        <f t="shared" si="2"/>
        <v>15.231399178286175</v>
      </c>
      <c r="G7" s="20">
        <v>6</v>
      </c>
      <c r="H7" s="22">
        <f t="shared" si="3"/>
        <v>6.336007680324256</v>
      </c>
      <c r="I7" s="20">
        <v>1</v>
      </c>
      <c r="J7" s="21">
        <f t="shared" si="1"/>
        <v>342706481511438.94</v>
      </c>
      <c r="K7" s="20">
        <f t="shared" si="4"/>
        <v>1.1220184543019693E+18</v>
      </c>
      <c r="L7" s="20">
        <f t="shared" si="4"/>
        <v>3.5810593641708436E+18</v>
      </c>
      <c r="M7" s="25">
        <f t="shared" si="5"/>
        <v>8.1371745660171498E-5</v>
      </c>
      <c r="N7" s="26">
        <f t="shared" si="6"/>
        <v>9.5699748778330849E-5</v>
      </c>
      <c r="O7">
        <f t="shared" si="7"/>
        <v>0.46130941641567214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15</v>
      </c>
      <c r="E8" s="19">
        <f t="shared" si="0"/>
        <v>80</v>
      </c>
      <c r="F8" s="20">
        <f t="shared" si="2"/>
        <v>15.231399178286175</v>
      </c>
      <c r="G8" s="20">
        <v>6</v>
      </c>
      <c r="H8" s="22">
        <f t="shared" si="3"/>
        <v>6.8693440005101998</v>
      </c>
      <c r="I8" s="20">
        <v>1</v>
      </c>
      <c r="J8" s="21">
        <f t="shared" si="1"/>
        <v>1142354938371463.2</v>
      </c>
      <c r="K8" s="20">
        <f t="shared" si="4"/>
        <v>1.1220184543019693E+18</v>
      </c>
      <c r="L8" s="20">
        <f t="shared" si="4"/>
        <v>2.2595190164259664E+19</v>
      </c>
      <c r="M8" s="25">
        <f t="shared" si="5"/>
        <v>1.7028824391653177E-4</v>
      </c>
      <c r="N8" s="26">
        <f t="shared" si="6"/>
        <v>5.0557438555148919E-5</v>
      </c>
      <c r="O8">
        <f t="shared" si="7"/>
        <v>0.13510020234717485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15</v>
      </c>
      <c r="E9" s="19">
        <f t="shared" si="0"/>
        <v>80</v>
      </c>
      <c r="F9" s="20">
        <f t="shared" si="2"/>
        <v>15.231399178286175</v>
      </c>
      <c r="G9" s="20">
        <v>6</v>
      </c>
      <c r="H9" s="22">
        <f t="shared" si="3"/>
        <v>6.7113440013247416</v>
      </c>
      <c r="I9" s="20">
        <v>1</v>
      </c>
      <c r="J9" s="21">
        <f t="shared" si="1"/>
        <v>799648456860024.37</v>
      </c>
      <c r="K9" s="20">
        <f t="shared" si="4"/>
        <v>1.1220184543019693E+18</v>
      </c>
      <c r="L9" s="20">
        <f t="shared" si="4"/>
        <v>1.3092301619227529E+19</v>
      </c>
      <c r="M9" s="25">
        <f t="shared" si="5"/>
        <v>1.3843243487401567E-4</v>
      </c>
      <c r="N9" s="26">
        <f t="shared" si="6"/>
        <v>6.1077760054477348E-5</v>
      </c>
      <c r="O9">
        <f t="shared" si="7"/>
        <v>0.19438197869461873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15</v>
      </c>
      <c r="E10" s="19">
        <f>IF($C$17="max",60,40)</f>
        <v>60</v>
      </c>
      <c r="F10" s="20">
        <f t="shared" si="2"/>
        <v>17.320508075688775</v>
      </c>
      <c r="G10" s="20">
        <v>6</v>
      </c>
      <c r="H10" s="22">
        <f t="shared" si="3"/>
        <v>6.780760390689661</v>
      </c>
      <c r="I10" s="20">
        <v>1</v>
      </c>
      <c r="J10" s="21">
        <f t="shared" si="1"/>
        <v>187061487217438.75</v>
      </c>
      <c r="K10" s="20">
        <f t="shared" si="4"/>
        <v>1.1220184543019693E+18</v>
      </c>
      <c r="L10" s="20">
        <f t="shared" si="4"/>
        <v>1.6639512030169131E+19</v>
      </c>
      <c r="M10" s="25">
        <f t="shared" si="5"/>
        <v>3.0355116910838361E-5</v>
      </c>
      <c r="N10" s="26">
        <f t="shared" si="6"/>
        <v>1.1242005587560334E-5</v>
      </c>
      <c r="O10">
        <f t="shared" si="7"/>
        <v>0.16566837382927743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15</v>
      </c>
      <c r="E11" s="19">
        <f>IF($C$17="max",60,40)</f>
        <v>60</v>
      </c>
      <c r="F11" s="20">
        <f t="shared" si="2"/>
        <v>17.320508075688775</v>
      </c>
      <c r="G11" s="20">
        <v>6</v>
      </c>
      <c r="H11" s="22">
        <f t="shared" si="3"/>
        <v>6.4215342222160707</v>
      </c>
      <c r="I11" s="20">
        <v>1</v>
      </c>
      <c r="J11" s="21">
        <f t="shared" si="1"/>
        <v>83138438763306.109</v>
      </c>
      <c r="K11" s="20">
        <f t="shared" si="4"/>
        <v>1.1220184543019693E+18</v>
      </c>
      <c r="L11" s="20">
        <f t="shared" si="4"/>
        <v>4.8117309249566147E+18</v>
      </c>
      <c r="M11" s="25">
        <f t="shared" si="5"/>
        <v>1.8471874958652395E-5</v>
      </c>
      <c r="N11" s="26">
        <f t="shared" si="6"/>
        <v>1.7278280947111715E-5</v>
      </c>
      <c r="O11">
        <f t="shared" si="7"/>
        <v>0.3788486794612192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15</v>
      </c>
      <c r="E12" s="19">
        <f>IF($C$17="max",60,40)</f>
        <v>60</v>
      </c>
      <c r="F12" s="20">
        <f t="shared" si="2"/>
        <v>17.320508075688775</v>
      </c>
      <c r="G12" s="20">
        <v>6</v>
      </c>
      <c r="H12" s="22">
        <f t="shared" si="3"/>
        <v>6.6533228793491954</v>
      </c>
      <c r="I12" s="20">
        <v>1</v>
      </c>
      <c r="J12" s="21">
        <f t="shared" si="1"/>
        <v>140296115413079.09</v>
      </c>
      <c r="K12" s="20">
        <f t="shared" si="4"/>
        <v>1.1220184543019693E+18</v>
      </c>
      <c r="L12" s="20">
        <f t="shared" si="4"/>
        <v>1.071480616822049E+19</v>
      </c>
      <c r="M12" s="25">
        <f t="shared" si="5"/>
        <v>2.5602404487038583E-5</v>
      </c>
      <c r="N12" s="26">
        <f t="shared" si="6"/>
        <v>1.3093668071121012E-5</v>
      </c>
      <c r="O12">
        <f t="shared" si="7"/>
        <v>0.22216575692492838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6.7238231468700942</v>
      </c>
      <c r="M16" s="20"/>
      <c r="N16" s="20"/>
    </row>
    <row r="17" spans="1:14" ht="16" thickBot="1" x14ac:dyDescent="0.4">
      <c r="A17" s="126" t="s">
        <v>33</v>
      </c>
      <c r="B17" s="127">
        <v>15</v>
      </c>
      <c r="C17" s="127" t="s">
        <v>31</v>
      </c>
      <c r="D17" s="127" t="s">
        <v>32</v>
      </c>
      <c r="E17" s="127" t="s">
        <v>28</v>
      </c>
      <c r="F17" s="128">
        <v>18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6.5963856355296286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6.4634451916647215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9.5699748778330849E-5</v>
      </c>
      <c r="K19" s="20">
        <f t="shared" si="10"/>
        <v>10449.348224688636</v>
      </c>
      <c r="L19" s="37">
        <f t="shared" si="11"/>
        <v>6.336007680324256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5.0557438555148919E-5</v>
      </c>
      <c r="K20" s="20">
        <f>1/J20</f>
        <v>19779.483070709426</v>
      </c>
      <c r="L20" s="37">
        <f t="shared" si="11"/>
        <v>6.8693440005101998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6.1077760054477348E-5</v>
      </c>
      <c r="K21" s="20">
        <f t="shared" si="10"/>
        <v>16372.571605574038</v>
      </c>
      <c r="L21" s="37">
        <f t="shared" si="11"/>
        <v>6.7113440013247416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1.1242005587560334E-5</v>
      </c>
      <c r="K22" s="20">
        <f t="shared" si="10"/>
        <v>88952.099535205212</v>
      </c>
      <c r="L22" s="37">
        <f t="shared" si="11"/>
        <v>6.780760390689661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1.7278280947111715E-5</v>
      </c>
      <c r="K23" s="20">
        <f t="shared" si="10"/>
        <v>57876.12801649476</v>
      </c>
      <c r="L23" s="37">
        <f t="shared" si="11"/>
        <v>6.4215342222160707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1.3093668071121012E-5</v>
      </c>
      <c r="K24" s="20">
        <f t="shared" si="10"/>
        <v>76372.792907861236</v>
      </c>
      <c r="L24" s="37">
        <f t="shared" si="11"/>
        <v>6.6533228793491954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3.4099999999999998E-2</v>
      </c>
      <c r="C28" s="1">
        <v>5.4699999999999999E-2</v>
      </c>
      <c r="D28" s="1">
        <v>0.18099999999999999</v>
      </c>
      <c r="E28" s="1">
        <v>0.24199999999999999</v>
      </c>
      <c r="F28" s="1">
        <v>0.41099999999999998</v>
      </c>
      <c r="G28">
        <v>0</v>
      </c>
    </row>
    <row r="29" spans="1:14" x14ac:dyDescent="0.25">
      <c r="A29">
        <v>2</v>
      </c>
      <c r="B29" s="1">
        <v>3.8699999999999998E-2</v>
      </c>
      <c r="C29" s="1">
        <v>6.2300000000000001E-2</v>
      </c>
      <c r="D29" s="1">
        <v>0.20799999999999999</v>
      </c>
      <c r="E29" s="1">
        <v>0.27700000000000002</v>
      </c>
      <c r="F29" s="1">
        <v>0.48299999999999998</v>
      </c>
      <c r="G29">
        <v>0</v>
      </c>
    </row>
    <row r="30" spans="1:14" x14ac:dyDescent="0.25">
      <c r="A30">
        <v>3</v>
      </c>
      <c r="B30" s="1">
        <v>4.8899999999999999E-2</v>
      </c>
      <c r="C30" s="1">
        <v>7.9500000000000001E-2</v>
      </c>
      <c r="D30" s="1">
        <v>0.27</v>
      </c>
      <c r="E30" s="1">
        <v>0.36299999999999999</v>
      </c>
      <c r="F30" s="1">
        <v>0.63900000000000001</v>
      </c>
      <c r="G30">
        <v>0</v>
      </c>
    </row>
    <row r="31" spans="1:14" x14ac:dyDescent="0.25">
      <c r="A31">
        <v>4</v>
      </c>
      <c r="B31" s="1">
        <v>8.2000000000000003E-2</v>
      </c>
      <c r="C31" s="1">
        <v>0.13200000000000001</v>
      </c>
      <c r="D31" s="1">
        <v>0.443</v>
      </c>
      <c r="E31" s="1">
        <v>0.58899999999999997</v>
      </c>
      <c r="F31" s="1">
        <v>1.03</v>
      </c>
      <c r="G31">
        <v>0</v>
      </c>
    </row>
    <row r="32" spans="1:14" x14ac:dyDescent="0.25">
      <c r="A32">
        <v>5</v>
      </c>
      <c r="B32" s="1">
        <v>8.3699999999999997E-2</v>
      </c>
      <c r="C32" s="1">
        <v>0.13</v>
      </c>
      <c r="D32" s="1">
        <v>0.41399999999999998</v>
      </c>
      <c r="E32" s="1">
        <v>0.54700000000000004</v>
      </c>
      <c r="F32" s="1">
        <v>0.94099999999999995</v>
      </c>
      <c r="G32">
        <v>0</v>
      </c>
    </row>
    <row r="33" spans="1:7" x14ac:dyDescent="0.25">
      <c r="A33">
        <v>6</v>
      </c>
      <c r="B33" s="1">
        <v>5.96E-2</v>
      </c>
      <c r="C33" s="1">
        <v>9.06E-2</v>
      </c>
      <c r="D33" s="1">
        <v>0.28499999999999998</v>
      </c>
      <c r="E33" s="1">
        <v>0.379</v>
      </c>
      <c r="F33" s="1">
        <v>0.66400000000000003</v>
      </c>
      <c r="G33">
        <v>0</v>
      </c>
    </row>
    <row r="34" spans="1:7" x14ac:dyDescent="0.25">
      <c r="A34">
        <v>7</v>
      </c>
      <c r="B34" s="1">
        <v>4.2900000000000001E-2</v>
      </c>
      <c r="C34" s="1">
        <v>6.6199999999999995E-2</v>
      </c>
      <c r="D34" s="1">
        <v>0.223</v>
      </c>
      <c r="E34" s="1">
        <v>0.30099999999999999</v>
      </c>
      <c r="F34" s="1">
        <v>0.53500000000000003</v>
      </c>
      <c r="G34">
        <v>0</v>
      </c>
    </row>
    <row r="35" spans="1:7" x14ac:dyDescent="0.25">
      <c r="A35">
        <v>8</v>
      </c>
      <c r="B35" s="1">
        <v>3.0099999999999998E-2</v>
      </c>
      <c r="C35" s="1">
        <v>4.6699999999999998E-2</v>
      </c>
      <c r="D35" s="1">
        <v>0.16200000000000001</v>
      </c>
      <c r="E35" s="1">
        <v>0.22</v>
      </c>
      <c r="F35" s="1">
        <v>0.39600000000000002</v>
      </c>
      <c r="G35">
        <v>0</v>
      </c>
    </row>
    <row r="36" spans="1:7" x14ac:dyDescent="0.25">
      <c r="A36">
        <v>9</v>
      </c>
      <c r="B36" s="1">
        <v>1.17E-2</v>
      </c>
      <c r="C36" s="1">
        <v>1.8599999999999998E-2</v>
      </c>
      <c r="D36" s="1">
        <v>7.1099999999999997E-2</v>
      </c>
      <c r="E36" s="1">
        <v>9.9299999999999999E-2</v>
      </c>
      <c r="F36" s="1">
        <v>0.187</v>
      </c>
      <c r="G36">
        <v>0</v>
      </c>
    </row>
    <row r="37" spans="1:7" x14ac:dyDescent="0.25">
      <c r="A37">
        <v>10</v>
      </c>
      <c r="B37" s="1">
        <v>4.3E-3</v>
      </c>
      <c r="C37" s="1">
        <v>6.9199999999999999E-3</v>
      </c>
      <c r="D37" s="1">
        <v>2.9399999999999999E-2</v>
      </c>
      <c r="E37" s="1">
        <v>4.2799999999999998E-2</v>
      </c>
      <c r="F37" s="1">
        <v>8.6999999999999994E-2</v>
      </c>
      <c r="G37">
        <v>10000</v>
      </c>
    </row>
    <row r="38" spans="1:7" x14ac:dyDescent="0.25">
      <c r="A38">
        <v>11</v>
      </c>
      <c r="B38" s="1">
        <v>2.0400000000000001E-3</v>
      </c>
      <c r="C38" s="1">
        <v>3.31E-3</v>
      </c>
      <c r="D38" s="1">
        <v>1.4999999999999999E-2</v>
      </c>
      <c r="E38" s="1">
        <v>2.24E-2</v>
      </c>
      <c r="F38" s="1">
        <v>4.7100000000000003E-2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5.3400000000000003E-2</v>
      </c>
      <c r="C41" s="1">
        <v>8.2199999999999995E-2</v>
      </c>
      <c r="D41" s="1">
        <v>0.214</v>
      </c>
      <c r="E41" s="1">
        <v>0.26700000000000002</v>
      </c>
      <c r="F41" s="1">
        <v>0.41799999999999998</v>
      </c>
      <c r="G41">
        <v>0</v>
      </c>
    </row>
    <row r="42" spans="1:7" x14ac:dyDescent="0.25">
      <c r="A42">
        <v>2</v>
      </c>
      <c r="B42" s="1">
        <v>5.7799999999999997E-2</v>
      </c>
      <c r="C42" s="1">
        <v>8.9099999999999999E-2</v>
      </c>
      <c r="D42" s="1">
        <v>0.23699999999999999</v>
      </c>
      <c r="E42" s="1">
        <v>0.29499999999999998</v>
      </c>
      <c r="F42" s="1">
        <v>0.46500000000000002</v>
      </c>
      <c r="G42">
        <v>0</v>
      </c>
    </row>
    <row r="43" spans="1:7" x14ac:dyDescent="0.25">
      <c r="A43">
        <v>3</v>
      </c>
      <c r="B43" s="1">
        <v>7.0699999999999999E-2</v>
      </c>
      <c r="C43" s="1">
        <v>0.111</v>
      </c>
      <c r="D43" s="1">
        <v>0.3</v>
      </c>
      <c r="E43" s="1">
        <v>0.377</v>
      </c>
      <c r="F43" s="1">
        <v>0.59299999999999997</v>
      </c>
      <c r="G43">
        <v>0</v>
      </c>
    </row>
    <row r="44" spans="1:7" x14ac:dyDescent="0.25">
      <c r="A44">
        <v>4</v>
      </c>
      <c r="B44" s="1">
        <v>0.111</v>
      </c>
      <c r="C44" s="1">
        <v>0.17699999999999999</v>
      </c>
      <c r="D44" s="1">
        <v>0.497</v>
      </c>
      <c r="E44" s="1">
        <v>0.625</v>
      </c>
      <c r="F44" s="1">
        <v>0.99199999999999999</v>
      </c>
      <c r="G44">
        <v>0</v>
      </c>
    </row>
    <row r="45" spans="1:7" x14ac:dyDescent="0.25">
      <c r="A45">
        <v>5</v>
      </c>
      <c r="B45" s="1">
        <v>0.125</v>
      </c>
      <c r="C45" s="1">
        <v>0.19700000000000001</v>
      </c>
      <c r="D45" s="1">
        <v>0.55300000000000005</v>
      </c>
      <c r="E45" s="1">
        <v>0.70599999999999996</v>
      </c>
      <c r="F45" s="1">
        <v>1.1399999999999999</v>
      </c>
      <c r="G45">
        <v>0</v>
      </c>
    </row>
    <row r="46" spans="1:7" x14ac:dyDescent="0.25">
      <c r="A46">
        <v>6</v>
      </c>
      <c r="B46" s="1">
        <v>9.4700000000000006E-2</v>
      </c>
      <c r="C46" s="1">
        <v>0.14699999999999999</v>
      </c>
      <c r="D46" s="1">
        <v>0.42099999999999999</v>
      </c>
      <c r="E46" s="1">
        <v>0.54600000000000004</v>
      </c>
      <c r="F46" s="1">
        <v>0.93300000000000005</v>
      </c>
      <c r="G46">
        <v>0</v>
      </c>
    </row>
    <row r="47" spans="1:7" x14ac:dyDescent="0.25">
      <c r="A47">
        <v>7</v>
      </c>
      <c r="B47" s="1">
        <v>7.3300000000000004E-2</v>
      </c>
      <c r="C47" s="1">
        <v>0.114</v>
      </c>
      <c r="D47" s="1">
        <v>0.33400000000000002</v>
      </c>
      <c r="E47" s="1">
        <v>0.437</v>
      </c>
      <c r="F47" s="1">
        <v>0.76600000000000001</v>
      </c>
      <c r="G47">
        <v>0</v>
      </c>
    </row>
    <row r="48" spans="1:7" x14ac:dyDescent="0.25">
      <c r="A48">
        <v>8</v>
      </c>
      <c r="B48" s="1">
        <v>5.8500000000000003E-2</v>
      </c>
      <c r="C48" s="1">
        <v>9.01E-2</v>
      </c>
      <c r="D48" s="1">
        <v>0.27200000000000002</v>
      </c>
      <c r="E48" s="1">
        <v>0.36199999999999999</v>
      </c>
      <c r="F48" s="1">
        <v>0.65200000000000002</v>
      </c>
      <c r="G48">
        <v>0</v>
      </c>
    </row>
    <row r="49" spans="1:7" x14ac:dyDescent="0.25">
      <c r="A49">
        <v>9</v>
      </c>
      <c r="B49" s="1">
        <v>2.4199999999999999E-2</v>
      </c>
      <c r="C49" s="1">
        <v>3.7699999999999997E-2</v>
      </c>
      <c r="D49" s="1">
        <v>0.124</v>
      </c>
      <c r="E49" s="1">
        <v>0.17100000000000001</v>
      </c>
      <c r="F49" s="1">
        <v>0.33</v>
      </c>
      <c r="G49">
        <v>0</v>
      </c>
    </row>
    <row r="50" spans="1:7" x14ac:dyDescent="0.25">
      <c r="A50">
        <v>10</v>
      </c>
      <c r="B50" s="1">
        <v>8.0499999999999999E-3</v>
      </c>
      <c r="C50" s="1">
        <v>1.2800000000000001E-2</v>
      </c>
      <c r="D50" s="1">
        <v>4.7699999999999999E-2</v>
      </c>
      <c r="E50" s="1">
        <v>6.93E-2</v>
      </c>
      <c r="F50" s="1">
        <v>0.14599999999999999</v>
      </c>
      <c r="G50">
        <v>0</v>
      </c>
    </row>
    <row r="51" spans="1:7" x14ac:dyDescent="0.25">
      <c r="A51">
        <v>11</v>
      </c>
      <c r="B51" s="1">
        <v>3.6600000000000001E-3</v>
      </c>
      <c r="C51" s="1">
        <v>5.7999999999999996E-3</v>
      </c>
      <c r="D51" s="1">
        <v>2.52E-2</v>
      </c>
      <c r="E51" s="1">
        <v>3.9E-2</v>
      </c>
      <c r="F51" s="1">
        <v>8.8300000000000003E-2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3.61E-2</v>
      </c>
      <c r="C54" s="1">
        <v>6.4299999999999996E-2</v>
      </c>
      <c r="D54" s="1">
        <v>0.27700000000000002</v>
      </c>
      <c r="E54" s="1">
        <v>0.40699999999999997</v>
      </c>
      <c r="F54" s="1">
        <v>0.95399999999999996</v>
      </c>
      <c r="G54">
        <v>0</v>
      </c>
    </row>
    <row r="55" spans="1:7" x14ac:dyDescent="0.25">
      <c r="A55">
        <v>2</v>
      </c>
      <c r="B55" s="1">
        <v>4.7600000000000003E-2</v>
      </c>
      <c r="C55" s="1">
        <v>8.6699999999999999E-2</v>
      </c>
      <c r="D55" s="1">
        <v>0.38100000000000001</v>
      </c>
      <c r="E55" s="1">
        <v>0.55900000000000005</v>
      </c>
      <c r="F55" s="1">
        <v>1.28</v>
      </c>
      <c r="G55">
        <v>0</v>
      </c>
    </row>
    <row r="56" spans="1:7" x14ac:dyDescent="0.25">
      <c r="A56">
        <v>3</v>
      </c>
      <c r="B56" s="1">
        <v>6.08E-2</v>
      </c>
      <c r="C56" s="1">
        <v>0.112</v>
      </c>
      <c r="D56" s="1">
        <v>0.505</v>
      </c>
      <c r="E56" s="1">
        <v>0.73799999999999999</v>
      </c>
      <c r="F56" s="1">
        <v>1.68</v>
      </c>
      <c r="G56">
        <v>0</v>
      </c>
    </row>
    <row r="57" spans="1:7" x14ac:dyDescent="0.25">
      <c r="A57">
        <v>4</v>
      </c>
      <c r="B57" s="1">
        <v>7.9699999999999993E-2</v>
      </c>
      <c r="C57" s="1">
        <v>0.14699999999999999</v>
      </c>
      <c r="D57" s="1">
        <v>0.65</v>
      </c>
      <c r="E57" s="1">
        <v>0.93899999999999995</v>
      </c>
      <c r="F57" s="1">
        <v>2.0499999999999998</v>
      </c>
      <c r="G57">
        <v>0</v>
      </c>
    </row>
    <row r="58" spans="1:7" x14ac:dyDescent="0.25">
      <c r="A58">
        <v>5</v>
      </c>
      <c r="B58" s="1">
        <v>6.7500000000000004E-2</v>
      </c>
      <c r="C58" s="1">
        <v>0.11899999999999999</v>
      </c>
      <c r="D58" s="1">
        <v>0.51100000000000001</v>
      </c>
      <c r="E58" s="1">
        <v>0.753</v>
      </c>
      <c r="F58" s="1">
        <v>1.75</v>
      </c>
      <c r="G58">
        <v>0</v>
      </c>
    </row>
    <row r="59" spans="1:7" x14ac:dyDescent="0.25">
      <c r="A59">
        <v>6</v>
      </c>
      <c r="B59" s="1">
        <v>4.6699999999999998E-2</v>
      </c>
      <c r="C59" s="1">
        <v>8.1199999999999994E-2</v>
      </c>
      <c r="D59" s="1">
        <v>0.35699999999999998</v>
      </c>
      <c r="E59" s="1">
        <v>0.53900000000000003</v>
      </c>
      <c r="F59" s="1">
        <v>1.33</v>
      </c>
      <c r="G59">
        <v>0</v>
      </c>
    </row>
    <row r="60" spans="1:7" x14ac:dyDescent="0.25">
      <c r="A60">
        <v>7</v>
      </c>
      <c r="B60" s="1">
        <v>3.2800000000000003E-2</v>
      </c>
      <c r="C60" s="1">
        <v>5.6599999999999998E-2</v>
      </c>
      <c r="D60" s="1">
        <v>0.255</v>
      </c>
      <c r="E60" s="1">
        <v>0.39300000000000002</v>
      </c>
      <c r="F60" s="1">
        <v>1.01</v>
      </c>
      <c r="G60">
        <v>0</v>
      </c>
    </row>
    <row r="61" spans="1:7" x14ac:dyDescent="0.25">
      <c r="A61">
        <v>8</v>
      </c>
      <c r="B61" s="1">
        <v>2.5399999999999999E-2</v>
      </c>
      <c r="C61" s="1">
        <v>4.3700000000000003E-2</v>
      </c>
      <c r="D61" s="1">
        <v>0.2</v>
      </c>
      <c r="E61" s="1">
        <v>0.312</v>
      </c>
      <c r="F61" s="1">
        <v>0.81399999999999995</v>
      </c>
      <c r="G61">
        <v>0</v>
      </c>
    </row>
    <row r="62" spans="1:7" x14ac:dyDescent="0.25">
      <c r="A62">
        <v>9</v>
      </c>
      <c r="B62" s="1">
        <v>1.1299999999999999E-2</v>
      </c>
      <c r="C62" s="1">
        <v>1.9599999999999999E-2</v>
      </c>
      <c r="D62" s="1">
        <v>0.10199999999999999</v>
      </c>
      <c r="E62" s="1">
        <v>0.17</v>
      </c>
      <c r="F62" s="1">
        <v>0.49099999999999999</v>
      </c>
      <c r="G62">
        <v>0</v>
      </c>
    </row>
    <row r="63" spans="1:7" x14ac:dyDescent="0.25">
      <c r="A63">
        <v>10</v>
      </c>
      <c r="B63" s="1">
        <v>4.5500000000000002E-3</v>
      </c>
      <c r="C63" s="1">
        <v>7.9100000000000004E-3</v>
      </c>
      <c r="D63" s="1">
        <v>4.7300000000000002E-2</v>
      </c>
      <c r="E63" s="1">
        <v>8.5300000000000001E-2</v>
      </c>
      <c r="F63" s="1">
        <v>0.26</v>
      </c>
      <c r="G63">
        <v>10000</v>
      </c>
    </row>
    <row r="64" spans="1:7" x14ac:dyDescent="0.25">
      <c r="A64">
        <v>11</v>
      </c>
      <c r="B64" s="1">
        <v>2.3700000000000001E-3</v>
      </c>
      <c r="C64" s="1">
        <v>4.0400000000000002E-3</v>
      </c>
      <c r="D64" s="1">
        <v>2.5100000000000001E-2</v>
      </c>
      <c r="E64" s="1">
        <v>4.6399999999999997E-2</v>
      </c>
      <c r="F64" s="1">
        <v>0.13700000000000001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4.4499999999999998E-2</v>
      </c>
      <c r="C67" s="1">
        <v>7.1800000000000003E-2</v>
      </c>
      <c r="D67" s="1">
        <v>0.24099999999999999</v>
      </c>
      <c r="E67" s="1">
        <v>0.33</v>
      </c>
      <c r="F67" s="1">
        <v>0.63700000000000001</v>
      </c>
      <c r="G67">
        <v>0</v>
      </c>
    </row>
    <row r="68" spans="1:7" x14ac:dyDescent="0.25">
      <c r="A68">
        <v>2</v>
      </c>
      <c r="B68" s="1">
        <v>5.2499999999999998E-2</v>
      </c>
      <c r="C68" s="1">
        <v>8.5500000000000007E-2</v>
      </c>
      <c r="D68" s="1">
        <v>0.28699999999999998</v>
      </c>
      <c r="E68" s="1">
        <v>0.39200000000000002</v>
      </c>
      <c r="F68" s="1">
        <v>0.753</v>
      </c>
      <c r="G68">
        <v>0</v>
      </c>
    </row>
    <row r="69" spans="1:7" x14ac:dyDescent="0.25">
      <c r="A69">
        <v>3</v>
      </c>
      <c r="B69" s="1">
        <v>6.1800000000000001E-2</v>
      </c>
      <c r="C69" s="1">
        <v>0.10100000000000001</v>
      </c>
      <c r="D69" s="1">
        <v>0.34300000000000003</v>
      </c>
      <c r="E69" s="1">
        <v>0.46700000000000003</v>
      </c>
      <c r="F69" s="1">
        <v>0.89400000000000002</v>
      </c>
      <c r="G69">
        <v>0</v>
      </c>
    </row>
    <row r="70" spans="1:7" x14ac:dyDescent="0.25">
      <c r="A70">
        <v>4</v>
      </c>
      <c r="B70" s="1">
        <v>0.112</v>
      </c>
      <c r="C70" s="1">
        <v>0.185</v>
      </c>
      <c r="D70" s="1">
        <v>0.65</v>
      </c>
      <c r="E70" s="1">
        <v>0.88800000000000001</v>
      </c>
      <c r="F70" s="1">
        <v>1.7</v>
      </c>
      <c r="G70">
        <v>0</v>
      </c>
    </row>
    <row r="71" spans="1:7" x14ac:dyDescent="0.25">
      <c r="A71">
        <v>5</v>
      </c>
      <c r="B71" s="1">
        <v>9.1300000000000006E-2</v>
      </c>
      <c r="C71" s="1">
        <v>0.15</v>
      </c>
      <c r="D71" s="1">
        <v>0.52</v>
      </c>
      <c r="E71" s="1">
        <v>0.71599999999999997</v>
      </c>
      <c r="F71" s="1">
        <v>1.4</v>
      </c>
      <c r="G71">
        <v>0</v>
      </c>
    </row>
    <row r="72" spans="1:7" x14ac:dyDescent="0.25">
      <c r="A72">
        <v>6</v>
      </c>
      <c r="B72" s="1">
        <v>6.3500000000000001E-2</v>
      </c>
      <c r="C72" s="1">
        <v>0.10199999999999999</v>
      </c>
      <c r="D72" s="1">
        <v>0.35599999999999998</v>
      </c>
      <c r="E72" s="1">
        <v>0.497</v>
      </c>
      <c r="F72" s="1">
        <v>1</v>
      </c>
      <c r="G72">
        <v>0</v>
      </c>
    </row>
    <row r="73" spans="1:7" x14ac:dyDescent="0.25">
      <c r="A73">
        <v>7</v>
      </c>
      <c r="B73" s="1">
        <v>4.9099999999999998E-2</v>
      </c>
      <c r="C73" s="1">
        <v>7.9200000000000007E-2</v>
      </c>
      <c r="D73" s="1">
        <v>0.28100000000000003</v>
      </c>
      <c r="E73" s="1">
        <v>0.39700000000000002</v>
      </c>
      <c r="F73" s="1">
        <v>0.83</v>
      </c>
      <c r="G73">
        <v>0</v>
      </c>
    </row>
    <row r="74" spans="1:7" x14ac:dyDescent="0.25">
      <c r="A74">
        <v>8</v>
      </c>
      <c r="B74" s="1">
        <v>3.78E-2</v>
      </c>
      <c r="C74" s="1">
        <v>6.0699999999999997E-2</v>
      </c>
      <c r="D74" s="1">
        <v>0.22</v>
      </c>
      <c r="E74" s="1">
        <v>0.317</v>
      </c>
      <c r="F74" s="1">
        <v>0.68700000000000006</v>
      </c>
      <c r="G74">
        <v>0</v>
      </c>
    </row>
    <row r="75" spans="1:7" x14ac:dyDescent="0.25">
      <c r="A75">
        <v>9</v>
      </c>
      <c r="B75" s="1">
        <v>1.5699999999999999E-2</v>
      </c>
      <c r="C75" s="1">
        <v>2.5399999999999999E-2</v>
      </c>
      <c r="D75" s="1">
        <v>0.105</v>
      </c>
      <c r="E75" s="1">
        <v>0.16300000000000001</v>
      </c>
      <c r="F75" s="1">
        <v>0.39700000000000002</v>
      </c>
      <c r="G75">
        <v>0</v>
      </c>
    </row>
    <row r="76" spans="1:7" x14ac:dyDescent="0.25">
      <c r="A76">
        <v>10</v>
      </c>
      <c r="B76" s="1">
        <v>5.4799999999999996E-3</v>
      </c>
      <c r="C76" s="1">
        <v>9.0200000000000002E-3</v>
      </c>
      <c r="D76" s="1">
        <v>4.2999999999999997E-2</v>
      </c>
      <c r="E76" s="1">
        <v>7.1400000000000005E-2</v>
      </c>
      <c r="F76" s="1">
        <v>0.191</v>
      </c>
      <c r="G76">
        <v>0</v>
      </c>
    </row>
    <row r="77" spans="1:7" x14ac:dyDescent="0.25">
      <c r="A77">
        <v>11</v>
      </c>
      <c r="B77" s="1">
        <v>2.9399999999999999E-3</v>
      </c>
      <c r="C77" s="1">
        <v>4.7200000000000002E-3</v>
      </c>
      <c r="D77" s="1">
        <v>2.3199999999999998E-2</v>
      </c>
      <c r="E77" s="1">
        <v>3.9300000000000002E-2</v>
      </c>
      <c r="F77" s="1">
        <v>0.106</v>
      </c>
      <c r="G77">
        <v>11000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15</v>
      </c>
      <c r="E4" s="19">
        <f t="shared" ref="E4:E9" si="0">IF($C$17="max",80,60)</f>
        <v>80</v>
      </c>
      <c r="F4" s="20">
        <f>D4/SIN(E4*PI()/180)</f>
        <v>15.231399178286175</v>
      </c>
      <c r="G4" s="20">
        <v>6</v>
      </c>
      <c r="H4" s="22">
        <f>3.93+1.02*LOG(C4*F4)</f>
        <v>6.7238231468700942</v>
      </c>
      <c r="I4" s="20">
        <v>1</v>
      </c>
      <c r="J4" s="21">
        <f t="shared" ref="J4:J12" si="1">$C$2*C4*F4*1000000*B4*0.001</f>
        <v>1644991111254907</v>
      </c>
      <c r="K4" s="20">
        <f>POWER(10,1.5*G4+9.05)</f>
        <v>1.1220184543019693E+18</v>
      </c>
      <c r="L4" s="20">
        <f>POWER(10,1.5*H4+9.05)</f>
        <v>1.366893632174312E+19</v>
      </c>
      <c r="M4" s="25">
        <f>J4*(1.5-I4)/I4*(1-O4)/O4/(L4-K4)</f>
        <v>2.8151846488511545E-4</v>
      </c>
      <c r="N4" s="26">
        <f>J4/L4</f>
        <v>1.203452172528031E-4</v>
      </c>
      <c r="O4">
        <f>POWER(10,-I4*(H4-G4))</f>
        <v>0.18887603323258054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15</v>
      </c>
      <c r="E5" s="19">
        <f t="shared" si="0"/>
        <v>80</v>
      </c>
      <c r="F5" s="20">
        <f t="shared" ref="F5:F12" si="2">D5/SIN(E5*PI()/180)</f>
        <v>15.231399178286175</v>
      </c>
      <c r="G5" s="20">
        <v>6</v>
      </c>
      <c r="H5" s="22">
        <f t="shared" ref="H5:H12" si="3">3.93+1.02*LOG(C5*F5)</f>
        <v>6.5963856355296286</v>
      </c>
      <c r="I5" s="20">
        <v>1</v>
      </c>
      <c r="J5" s="21">
        <f t="shared" si="1"/>
        <v>1233743333441180.2</v>
      </c>
      <c r="K5" s="20">
        <f t="shared" ref="K5:L12" si="4">POWER(10,1.5*G5+9.05)</f>
        <v>1.1220184543019693E+18</v>
      </c>
      <c r="L5" s="20">
        <f t="shared" si="4"/>
        <v>8.8019410032986798E+18</v>
      </c>
      <c r="M5" s="25">
        <f t="shared" ref="M5:M12" si="5">J5*(1.5-I5)/I5*(1-O5)/O5/(L5-K5)</f>
        <v>2.3679734797270988E-4</v>
      </c>
      <c r="N5" s="26">
        <f t="shared" ref="N5:N12" si="6">J5/L5</f>
        <v>1.4016718959815948E-4</v>
      </c>
      <c r="O5">
        <f t="shared" ref="O5:O12" si="7">POWER(10,-I5*(H5-G5))</f>
        <v>0.25328785403142867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15</v>
      </c>
      <c r="E6" s="19">
        <f t="shared" si="0"/>
        <v>80</v>
      </c>
      <c r="F6" s="20">
        <f t="shared" si="2"/>
        <v>15.231399178286175</v>
      </c>
      <c r="G6" s="20">
        <v>6</v>
      </c>
      <c r="H6" s="22">
        <f t="shared" si="3"/>
        <v>6.4634451916647215</v>
      </c>
      <c r="I6" s="20">
        <v>1</v>
      </c>
      <c r="J6" s="21">
        <f t="shared" si="1"/>
        <v>913883950697170.62</v>
      </c>
      <c r="K6" s="20">
        <f t="shared" si="4"/>
        <v>1.1220184543019693E+18</v>
      </c>
      <c r="L6" s="20">
        <f t="shared" si="4"/>
        <v>5.5611906958804419E+18</v>
      </c>
      <c r="M6" s="25">
        <f t="shared" si="5"/>
        <v>1.9629534260460655E-4</v>
      </c>
      <c r="N6" s="26">
        <f t="shared" si="6"/>
        <v>1.6433242459643537E-4</v>
      </c>
      <c r="O6">
        <f t="shared" si="7"/>
        <v>0.34399712137249761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15</v>
      </c>
      <c r="E7" s="19">
        <f t="shared" si="0"/>
        <v>80</v>
      </c>
      <c r="F7" s="20">
        <f t="shared" si="2"/>
        <v>15.231399178286175</v>
      </c>
      <c r="G7" s="20">
        <v>6</v>
      </c>
      <c r="H7" s="22">
        <f t="shared" si="3"/>
        <v>6.336007680324256</v>
      </c>
      <c r="I7" s="20">
        <v>1</v>
      </c>
      <c r="J7" s="21">
        <f t="shared" si="1"/>
        <v>1028119444534316.7</v>
      </c>
      <c r="K7" s="20">
        <f t="shared" si="4"/>
        <v>1.1220184543019693E+18</v>
      </c>
      <c r="L7" s="20">
        <f t="shared" si="4"/>
        <v>3.5810593641708436E+18</v>
      </c>
      <c r="M7" s="25">
        <f t="shared" si="5"/>
        <v>2.4411523698051447E-4</v>
      </c>
      <c r="N7" s="26">
        <f t="shared" si="6"/>
        <v>2.8709924633499252E-4</v>
      </c>
      <c r="O7">
        <f t="shared" si="7"/>
        <v>0.46130941641567214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15</v>
      </c>
      <c r="E8" s="19">
        <f t="shared" si="0"/>
        <v>80</v>
      </c>
      <c r="F8" s="20">
        <f t="shared" si="2"/>
        <v>15.231399178286175</v>
      </c>
      <c r="G8" s="20">
        <v>6</v>
      </c>
      <c r="H8" s="22">
        <f t="shared" si="3"/>
        <v>6.8693440005101998</v>
      </c>
      <c r="I8" s="20">
        <v>1</v>
      </c>
      <c r="J8" s="21">
        <f t="shared" si="1"/>
        <v>3427064815114389.5</v>
      </c>
      <c r="K8" s="20">
        <f t="shared" si="4"/>
        <v>1.1220184543019693E+18</v>
      </c>
      <c r="L8" s="20">
        <f t="shared" si="4"/>
        <v>2.2595190164259664E+19</v>
      </c>
      <c r="M8" s="25">
        <f t="shared" si="5"/>
        <v>5.1086473174959536E-4</v>
      </c>
      <c r="N8" s="26">
        <f t="shared" si="6"/>
        <v>1.5167231566544677E-4</v>
      </c>
      <c r="O8">
        <f t="shared" si="7"/>
        <v>0.13510020234717485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15</v>
      </c>
      <c r="E9" s="19">
        <f t="shared" si="0"/>
        <v>80</v>
      </c>
      <c r="F9" s="20">
        <f t="shared" si="2"/>
        <v>15.231399178286175</v>
      </c>
      <c r="G9" s="20">
        <v>6</v>
      </c>
      <c r="H9" s="22">
        <f t="shared" si="3"/>
        <v>6.7113440013247416</v>
      </c>
      <c r="I9" s="20">
        <v>1</v>
      </c>
      <c r="J9" s="21">
        <f t="shared" si="1"/>
        <v>2398945370580072.5</v>
      </c>
      <c r="K9" s="20">
        <f t="shared" si="4"/>
        <v>1.1220184543019693E+18</v>
      </c>
      <c r="L9" s="20">
        <f t="shared" si="4"/>
        <v>1.3092301619227529E+19</v>
      </c>
      <c r="M9" s="25">
        <f t="shared" si="5"/>
        <v>4.152973046220469E-4</v>
      </c>
      <c r="N9" s="26">
        <f t="shared" si="6"/>
        <v>1.8323328016343202E-4</v>
      </c>
      <c r="O9">
        <f t="shared" si="7"/>
        <v>0.19438197869461873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15</v>
      </c>
      <c r="E10" s="19">
        <f>IF($C$17="max",60,40)</f>
        <v>60</v>
      </c>
      <c r="F10" s="20">
        <f t="shared" si="2"/>
        <v>17.320508075688775</v>
      </c>
      <c r="G10" s="20">
        <v>6</v>
      </c>
      <c r="H10" s="22">
        <f t="shared" si="3"/>
        <v>6.780760390689661</v>
      </c>
      <c r="I10" s="20">
        <v>1</v>
      </c>
      <c r="J10" s="21">
        <f t="shared" si="1"/>
        <v>935307436087193.87</v>
      </c>
      <c r="K10" s="20">
        <f t="shared" si="4"/>
        <v>1.1220184543019693E+18</v>
      </c>
      <c r="L10" s="20">
        <f t="shared" si="4"/>
        <v>1.6639512030169131E+19</v>
      </c>
      <c r="M10" s="25">
        <f t="shared" si="5"/>
        <v>1.5177558455419182E-4</v>
      </c>
      <c r="N10" s="26">
        <f t="shared" si="6"/>
        <v>5.6210027937801675E-5</v>
      </c>
      <c r="O10">
        <f t="shared" si="7"/>
        <v>0.16566837382927743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15</v>
      </c>
      <c r="E11" s="19">
        <f>IF($C$17="max",60,40)</f>
        <v>60</v>
      </c>
      <c r="F11" s="20">
        <f t="shared" si="2"/>
        <v>17.320508075688775</v>
      </c>
      <c r="G11" s="20">
        <v>6</v>
      </c>
      <c r="H11" s="22">
        <f t="shared" si="3"/>
        <v>6.4215342222160707</v>
      </c>
      <c r="I11" s="20">
        <v>1</v>
      </c>
      <c r="J11" s="21">
        <f t="shared" si="1"/>
        <v>415692193816530.62</v>
      </c>
      <c r="K11" s="20">
        <f t="shared" si="4"/>
        <v>1.1220184543019693E+18</v>
      </c>
      <c r="L11" s="20">
        <f t="shared" si="4"/>
        <v>4.8117309249566147E+18</v>
      </c>
      <c r="M11" s="25">
        <f t="shared" si="5"/>
        <v>9.2359374793261992E-5</v>
      </c>
      <c r="N11" s="26">
        <f t="shared" si="6"/>
        <v>8.6391404735558592E-5</v>
      </c>
      <c r="O11">
        <f t="shared" si="7"/>
        <v>0.3788486794612192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15</v>
      </c>
      <c r="E12" s="19">
        <f>IF($C$17="max",60,40)</f>
        <v>60</v>
      </c>
      <c r="F12" s="20">
        <f t="shared" si="2"/>
        <v>17.320508075688775</v>
      </c>
      <c r="G12" s="20">
        <v>6</v>
      </c>
      <c r="H12" s="22">
        <f t="shared" si="3"/>
        <v>6.6533228793491954</v>
      </c>
      <c r="I12" s="20">
        <v>1</v>
      </c>
      <c r="J12" s="21">
        <f t="shared" si="1"/>
        <v>701480577065395.5</v>
      </c>
      <c r="K12" s="20">
        <f t="shared" si="4"/>
        <v>1.1220184543019693E+18</v>
      </c>
      <c r="L12" s="20">
        <f t="shared" si="4"/>
        <v>1.071480616822049E+19</v>
      </c>
      <c r="M12" s="25">
        <f t="shared" si="5"/>
        <v>1.2801202243519291E-4</v>
      </c>
      <c r="N12" s="26">
        <f t="shared" si="6"/>
        <v>6.5468340355605059E-5</v>
      </c>
      <c r="O12">
        <f t="shared" si="7"/>
        <v>0.22216575692492838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6.7238231468700942</v>
      </c>
      <c r="M16" s="20"/>
      <c r="N16" s="20"/>
    </row>
    <row r="17" spans="1:14" ht="16" thickBot="1" x14ac:dyDescent="0.4">
      <c r="A17" s="126" t="s">
        <v>33</v>
      </c>
      <c r="B17" s="127">
        <v>15</v>
      </c>
      <c r="C17" s="127" t="s">
        <v>31</v>
      </c>
      <c r="D17" s="127" t="s">
        <v>31</v>
      </c>
      <c r="E17" s="127" t="s">
        <v>29</v>
      </c>
      <c r="F17" s="128">
        <v>19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6.5963856355296286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6.4634451916647215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2.4411523698051447E-4</v>
      </c>
      <c r="K19" s="20">
        <f t="shared" si="10"/>
        <v>4096.4259845845718</v>
      </c>
      <c r="L19" s="37">
        <f t="shared" si="11"/>
        <v>6.336007680324256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>IF($A$17="FFN",IF($E$17="GR",M8,N8),0.00000000001)</f>
        <v>5.1086473174959536E-4</v>
      </c>
      <c r="K20" s="20">
        <f t="shared" si="10"/>
        <v>1957.465328591441</v>
      </c>
      <c r="L20" s="37">
        <f t="shared" si="11"/>
        <v>6.8693440005101998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ref="J21" si="12">IF($A$17="FFN",IF($E$17="GR",M9,N9),0.00000000001)</f>
        <v>4.152973046220469E-4</v>
      </c>
      <c r="K21" s="20">
        <f t="shared" si="10"/>
        <v>2407.9135329570181</v>
      </c>
      <c r="L21" s="37">
        <f t="shared" si="11"/>
        <v>6.7113440013247416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1.5177558455419182E-4</v>
      </c>
      <c r="K22" s="20">
        <f t="shared" si="10"/>
        <v>6588.6750028819533</v>
      </c>
      <c r="L22" s="37">
        <f t="shared" si="11"/>
        <v>6.780760390689661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9.2359374793261992E-5</v>
      </c>
      <c r="K23" s="20">
        <f t="shared" si="10"/>
        <v>10827.271213543925</v>
      </c>
      <c r="L23" s="37">
        <f t="shared" si="11"/>
        <v>6.4215342222160707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1.2801202243519291E-4</v>
      </c>
      <c r="K24" s="20">
        <f t="shared" si="10"/>
        <v>7811.7662777045634</v>
      </c>
      <c r="L24" s="37">
        <f t="shared" si="11"/>
        <v>6.6533228793491954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4.7100000000000003E-2</v>
      </c>
      <c r="C28" s="1">
        <v>7.9299999999999995E-2</v>
      </c>
      <c r="D28" s="1">
        <v>0.22900000000000001</v>
      </c>
      <c r="E28" s="1">
        <v>0.28699999999999998</v>
      </c>
      <c r="F28" s="1">
        <v>0.45100000000000001</v>
      </c>
      <c r="G28">
        <v>0</v>
      </c>
    </row>
    <row r="29" spans="1:14" x14ac:dyDescent="0.25">
      <c r="A29">
        <v>2</v>
      </c>
      <c r="B29" s="1">
        <v>5.33E-2</v>
      </c>
      <c r="C29" s="1">
        <v>8.9499999999999996E-2</v>
      </c>
      <c r="D29" s="1">
        <v>0.26100000000000001</v>
      </c>
      <c r="E29" s="1">
        <v>0.33100000000000002</v>
      </c>
      <c r="F29" s="1">
        <v>0.52200000000000002</v>
      </c>
      <c r="G29">
        <v>0</v>
      </c>
    </row>
    <row r="30" spans="1:14" x14ac:dyDescent="0.25">
      <c r="A30">
        <v>3</v>
      </c>
      <c r="B30" s="1">
        <v>6.6900000000000001E-2</v>
      </c>
      <c r="C30" s="1">
        <v>0.113</v>
      </c>
      <c r="D30" s="1">
        <v>0.33500000000000002</v>
      </c>
      <c r="E30" s="1">
        <v>0.42399999999999999</v>
      </c>
      <c r="F30" s="1">
        <v>0.69</v>
      </c>
      <c r="G30">
        <v>0</v>
      </c>
    </row>
    <row r="31" spans="1:14" x14ac:dyDescent="0.25">
      <c r="A31">
        <v>4</v>
      </c>
      <c r="B31" s="1">
        <v>0.11</v>
      </c>
      <c r="C31" s="1">
        <v>0.184</v>
      </c>
      <c r="D31" s="1">
        <v>0.54300000000000004</v>
      </c>
      <c r="E31" s="1">
        <v>0.69399999999999995</v>
      </c>
      <c r="F31" s="1">
        <v>1.1100000000000001</v>
      </c>
      <c r="G31">
        <v>0</v>
      </c>
    </row>
    <row r="32" spans="1:14" x14ac:dyDescent="0.25">
      <c r="A32">
        <v>5</v>
      </c>
      <c r="B32" s="1">
        <v>0.113</v>
      </c>
      <c r="C32" s="1">
        <v>0.188</v>
      </c>
      <c r="D32" s="1">
        <v>0.55000000000000004</v>
      </c>
      <c r="E32" s="1">
        <v>0.69799999999999995</v>
      </c>
      <c r="F32" s="1">
        <v>1.0900000000000001</v>
      </c>
      <c r="G32">
        <v>0</v>
      </c>
    </row>
    <row r="33" spans="1:7" x14ac:dyDescent="0.25">
      <c r="A33">
        <v>6</v>
      </c>
      <c r="B33" s="1">
        <v>0.08</v>
      </c>
      <c r="C33" s="1">
        <v>0.13200000000000001</v>
      </c>
      <c r="D33" s="1">
        <v>0.39200000000000002</v>
      </c>
      <c r="E33" s="1">
        <v>0.499</v>
      </c>
      <c r="F33" s="1">
        <v>0.78700000000000003</v>
      </c>
      <c r="G33">
        <v>0</v>
      </c>
    </row>
    <row r="34" spans="1:7" x14ac:dyDescent="0.25">
      <c r="A34">
        <v>7</v>
      </c>
      <c r="B34" s="1">
        <v>5.8799999999999998E-2</v>
      </c>
      <c r="C34" s="1">
        <v>9.9400000000000002E-2</v>
      </c>
      <c r="D34" s="1">
        <v>0.308</v>
      </c>
      <c r="E34" s="1">
        <v>0.39200000000000002</v>
      </c>
      <c r="F34" s="1">
        <v>0.628</v>
      </c>
      <c r="G34">
        <v>0</v>
      </c>
    </row>
    <row r="35" spans="1:7" x14ac:dyDescent="0.25">
      <c r="A35">
        <v>8</v>
      </c>
      <c r="B35" s="1">
        <v>4.1500000000000002E-2</v>
      </c>
      <c r="C35" s="1">
        <v>7.1099999999999997E-2</v>
      </c>
      <c r="D35" s="1">
        <v>0.22600000000000001</v>
      </c>
      <c r="E35" s="1">
        <v>0.28899999999999998</v>
      </c>
      <c r="F35" s="1">
        <v>0.46800000000000003</v>
      </c>
      <c r="G35">
        <v>0</v>
      </c>
    </row>
    <row r="36" spans="1:7" x14ac:dyDescent="0.25">
      <c r="A36">
        <v>9</v>
      </c>
      <c r="B36" s="1">
        <v>1.67E-2</v>
      </c>
      <c r="C36" s="1">
        <v>3.0200000000000001E-2</v>
      </c>
      <c r="D36" s="1">
        <v>0.10299999999999999</v>
      </c>
      <c r="E36" s="1">
        <v>0.13400000000000001</v>
      </c>
      <c r="F36" s="1">
        <v>0.223</v>
      </c>
      <c r="G36">
        <v>0</v>
      </c>
    </row>
    <row r="37" spans="1:7" x14ac:dyDescent="0.25">
      <c r="A37">
        <v>10</v>
      </c>
      <c r="B37" s="1">
        <v>6.3E-3</v>
      </c>
      <c r="C37" s="1">
        <v>1.1900000000000001E-2</v>
      </c>
      <c r="D37" s="1">
        <v>4.5699999999999998E-2</v>
      </c>
      <c r="E37" s="1">
        <v>6.08E-2</v>
      </c>
      <c r="F37" s="1">
        <v>0.105</v>
      </c>
      <c r="G37">
        <v>0</v>
      </c>
    </row>
    <row r="38" spans="1:7" x14ac:dyDescent="0.25">
      <c r="A38">
        <v>11</v>
      </c>
      <c r="B38" s="1">
        <v>3.2799999999999999E-3</v>
      </c>
      <c r="C38" s="1">
        <v>6.0800000000000003E-3</v>
      </c>
      <c r="D38" s="1">
        <v>2.4199999999999999E-2</v>
      </c>
      <c r="E38" s="1">
        <v>3.2199999999999999E-2</v>
      </c>
      <c r="F38" s="1">
        <v>5.62E-2</v>
      </c>
      <c r="G38">
        <v>10000</v>
      </c>
    </row>
    <row r="40" spans="1:7" x14ac:dyDescent="0.25">
      <c r="A40" t="s">
        <v>47</v>
      </c>
    </row>
    <row r="41" spans="1:7" x14ac:dyDescent="0.25">
      <c r="A41">
        <v>1</v>
      </c>
      <c r="B41" s="1">
        <v>7.1199999999999999E-2</v>
      </c>
      <c r="C41" s="1">
        <v>0.115</v>
      </c>
      <c r="D41" s="1">
        <v>0.29899999999999999</v>
      </c>
      <c r="E41" s="1">
        <v>0.36699999999999999</v>
      </c>
      <c r="F41" s="1">
        <v>0.54</v>
      </c>
      <c r="G41">
        <v>0</v>
      </c>
    </row>
    <row r="42" spans="1:7" x14ac:dyDescent="0.25">
      <c r="A42">
        <v>2</v>
      </c>
      <c r="B42" s="1">
        <v>7.7200000000000005E-2</v>
      </c>
      <c r="C42" s="1">
        <v>0.125</v>
      </c>
      <c r="D42" s="1">
        <v>0.33200000000000002</v>
      </c>
      <c r="E42" s="1">
        <v>0.40500000000000003</v>
      </c>
      <c r="F42" s="1">
        <v>0.60099999999999998</v>
      </c>
      <c r="G42">
        <v>0</v>
      </c>
    </row>
    <row r="43" spans="1:7" x14ac:dyDescent="0.25">
      <c r="A43">
        <v>3</v>
      </c>
      <c r="B43" s="1">
        <v>9.4799999999999995E-2</v>
      </c>
      <c r="C43" s="1">
        <v>0.155</v>
      </c>
      <c r="D43" s="1">
        <v>0.41799999999999998</v>
      </c>
      <c r="E43" s="1">
        <v>0.51700000000000002</v>
      </c>
      <c r="F43" s="1">
        <v>0.77100000000000002</v>
      </c>
      <c r="G43">
        <v>0</v>
      </c>
    </row>
    <row r="44" spans="1:7" x14ac:dyDescent="0.25">
      <c r="A44">
        <v>4</v>
      </c>
      <c r="B44" s="1">
        <v>0.15</v>
      </c>
      <c r="C44" s="1">
        <v>0.25</v>
      </c>
      <c r="D44" s="1">
        <v>0.69499999999999995</v>
      </c>
      <c r="E44" s="1">
        <v>0.85599999999999998</v>
      </c>
      <c r="F44" s="1">
        <v>1.3</v>
      </c>
      <c r="G44">
        <v>0</v>
      </c>
    </row>
    <row r="45" spans="1:7" x14ac:dyDescent="0.25">
      <c r="A45">
        <v>5</v>
      </c>
      <c r="B45" s="1">
        <v>0.17100000000000001</v>
      </c>
      <c r="C45" s="1">
        <v>0.28199999999999997</v>
      </c>
      <c r="D45" s="1">
        <v>0.79800000000000004</v>
      </c>
      <c r="E45" s="1">
        <v>1</v>
      </c>
      <c r="F45" s="1">
        <v>1.53</v>
      </c>
      <c r="G45">
        <v>0</v>
      </c>
    </row>
    <row r="46" spans="1:7" x14ac:dyDescent="0.25">
      <c r="A46">
        <v>6</v>
      </c>
      <c r="B46" s="1">
        <v>0.129</v>
      </c>
      <c r="C46" s="1">
        <v>0.216</v>
      </c>
      <c r="D46" s="1">
        <v>0.64300000000000002</v>
      </c>
      <c r="E46" s="1">
        <v>0.81</v>
      </c>
      <c r="F46" s="1">
        <v>1.28</v>
      </c>
      <c r="G46">
        <v>0</v>
      </c>
    </row>
    <row r="47" spans="1:7" x14ac:dyDescent="0.25">
      <c r="A47">
        <v>7</v>
      </c>
      <c r="B47" s="1">
        <v>0.10100000000000001</v>
      </c>
      <c r="C47" s="1">
        <v>0.17100000000000001</v>
      </c>
      <c r="D47" s="1">
        <v>0.52400000000000002</v>
      </c>
      <c r="E47" s="1">
        <v>0.66800000000000004</v>
      </c>
      <c r="F47" s="1">
        <v>1.05</v>
      </c>
      <c r="G47">
        <v>0</v>
      </c>
    </row>
    <row r="48" spans="1:7" x14ac:dyDescent="0.25">
      <c r="A48">
        <v>8</v>
      </c>
      <c r="B48" s="1">
        <v>8.1100000000000005E-2</v>
      </c>
      <c r="C48" s="1">
        <v>0.13800000000000001</v>
      </c>
      <c r="D48" s="1">
        <v>0.433</v>
      </c>
      <c r="E48" s="1">
        <v>0.55200000000000005</v>
      </c>
      <c r="F48" s="1">
        <v>0.88100000000000001</v>
      </c>
      <c r="G48">
        <v>0</v>
      </c>
    </row>
    <row r="49" spans="1:7" x14ac:dyDescent="0.25">
      <c r="A49">
        <v>9</v>
      </c>
      <c r="B49" s="1">
        <v>3.4200000000000001E-2</v>
      </c>
      <c r="C49" s="1">
        <v>6.0100000000000001E-2</v>
      </c>
      <c r="D49" s="1">
        <v>0.20100000000000001</v>
      </c>
      <c r="E49" s="1">
        <v>0.26100000000000001</v>
      </c>
      <c r="F49" s="1">
        <v>0.42799999999999999</v>
      </c>
      <c r="G49">
        <v>0</v>
      </c>
    </row>
    <row r="50" spans="1:7" x14ac:dyDescent="0.25">
      <c r="A50">
        <v>10</v>
      </c>
      <c r="B50" s="1">
        <v>1.18E-2</v>
      </c>
      <c r="C50" s="1">
        <v>2.18E-2</v>
      </c>
      <c r="D50" s="1">
        <v>8.1299999999999997E-2</v>
      </c>
      <c r="E50" s="1">
        <v>0.107</v>
      </c>
      <c r="F50" s="1">
        <v>0.18099999999999999</v>
      </c>
      <c r="G50">
        <v>0</v>
      </c>
    </row>
    <row r="51" spans="1:7" x14ac:dyDescent="0.25">
      <c r="A51">
        <v>11</v>
      </c>
      <c r="B51" s="1">
        <v>5.5199999999999997E-3</v>
      </c>
      <c r="C51" s="1">
        <v>1.0999999999999999E-2</v>
      </c>
      <c r="D51" s="1">
        <v>4.5400000000000003E-2</v>
      </c>
      <c r="E51" s="1">
        <v>6.0900000000000003E-2</v>
      </c>
      <c r="F51" s="1">
        <v>0.105</v>
      </c>
      <c r="G51">
        <v>0</v>
      </c>
    </row>
    <row r="53" spans="1:7" x14ac:dyDescent="0.25">
      <c r="A53" t="s">
        <v>48</v>
      </c>
    </row>
    <row r="54" spans="1:7" x14ac:dyDescent="0.25">
      <c r="A54">
        <v>1</v>
      </c>
      <c r="B54" s="1">
        <v>5.4100000000000002E-2</v>
      </c>
      <c r="C54" s="1">
        <v>0.108</v>
      </c>
      <c r="D54" s="1">
        <v>0.495</v>
      </c>
      <c r="E54" s="1">
        <v>0.69099999999999995</v>
      </c>
      <c r="F54" s="1">
        <v>1.3</v>
      </c>
      <c r="G54">
        <v>0</v>
      </c>
    </row>
    <row r="55" spans="1:7" x14ac:dyDescent="0.25">
      <c r="A55">
        <v>2</v>
      </c>
      <c r="B55" s="1">
        <v>7.1499999999999994E-2</v>
      </c>
      <c r="C55" s="1">
        <v>0.14399999999999999</v>
      </c>
      <c r="D55" s="1">
        <v>0.67600000000000005</v>
      </c>
      <c r="E55" s="1">
        <v>0.94699999999999995</v>
      </c>
      <c r="F55" s="1">
        <v>1.8</v>
      </c>
      <c r="G55">
        <v>0</v>
      </c>
    </row>
    <row r="56" spans="1:7" x14ac:dyDescent="0.25">
      <c r="A56">
        <v>3</v>
      </c>
      <c r="B56" s="1">
        <v>9.1300000000000006E-2</v>
      </c>
      <c r="C56" s="1">
        <v>0.186</v>
      </c>
      <c r="D56" s="1">
        <v>0.88500000000000001</v>
      </c>
      <c r="E56" s="1">
        <v>1.25</v>
      </c>
      <c r="F56" s="1">
        <v>2.4</v>
      </c>
      <c r="G56">
        <v>0</v>
      </c>
    </row>
    <row r="57" spans="1:7" x14ac:dyDescent="0.25">
      <c r="A57">
        <v>4</v>
      </c>
      <c r="B57" s="1">
        <v>0.11799999999999999</v>
      </c>
      <c r="C57" s="1">
        <v>0.23699999999999999</v>
      </c>
      <c r="D57" s="1">
        <v>1.1000000000000001</v>
      </c>
      <c r="E57" s="1">
        <v>1.55</v>
      </c>
      <c r="F57" s="1">
        <v>2.98</v>
      </c>
      <c r="G57">
        <v>0</v>
      </c>
    </row>
    <row r="58" spans="1:7" x14ac:dyDescent="0.25">
      <c r="A58">
        <v>5</v>
      </c>
      <c r="B58" s="1">
        <v>9.8400000000000001E-2</v>
      </c>
      <c r="C58" s="1">
        <v>0.193</v>
      </c>
      <c r="D58" s="1">
        <v>0.90200000000000002</v>
      </c>
      <c r="E58" s="1">
        <v>1.27</v>
      </c>
      <c r="F58" s="1">
        <v>2.46</v>
      </c>
      <c r="G58">
        <v>0</v>
      </c>
    </row>
    <row r="59" spans="1:7" x14ac:dyDescent="0.25">
      <c r="A59">
        <v>6</v>
      </c>
      <c r="B59" s="1">
        <v>6.9400000000000003E-2</v>
      </c>
      <c r="C59" s="1">
        <v>0.13800000000000001</v>
      </c>
      <c r="D59" s="1">
        <v>0.65500000000000003</v>
      </c>
      <c r="E59" s="1">
        <v>0.92100000000000004</v>
      </c>
      <c r="F59" s="1">
        <v>1.77</v>
      </c>
      <c r="G59">
        <v>0</v>
      </c>
    </row>
    <row r="60" spans="1:7" x14ac:dyDescent="0.25">
      <c r="A60">
        <v>7</v>
      </c>
      <c r="B60" s="1">
        <v>4.9099999999999998E-2</v>
      </c>
      <c r="C60" s="1">
        <v>9.8299999999999998E-2</v>
      </c>
      <c r="D60" s="1">
        <v>0.47899999999999998</v>
      </c>
      <c r="E60" s="1">
        <v>0.67600000000000005</v>
      </c>
      <c r="F60" s="1">
        <v>1.31</v>
      </c>
      <c r="G60">
        <v>0</v>
      </c>
    </row>
    <row r="61" spans="1:7" x14ac:dyDescent="0.25">
      <c r="A61">
        <v>8</v>
      </c>
      <c r="B61" s="1">
        <v>3.8199999999999998E-2</v>
      </c>
      <c r="C61" s="1">
        <v>7.6799999999999993E-2</v>
      </c>
      <c r="D61" s="1">
        <v>0.377</v>
      </c>
      <c r="E61" s="1">
        <v>0.53300000000000003</v>
      </c>
      <c r="F61" s="1">
        <v>1.04</v>
      </c>
      <c r="G61">
        <v>0</v>
      </c>
    </row>
    <row r="62" spans="1:7" x14ac:dyDescent="0.25">
      <c r="A62">
        <v>9</v>
      </c>
      <c r="B62" s="1">
        <v>1.7600000000000001E-2</v>
      </c>
      <c r="C62" s="1">
        <v>3.73E-2</v>
      </c>
      <c r="D62" s="1">
        <v>0.20200000000000001</v>
      </c>
      <c r="E62" s="1">
        <v>0.28999999999999998</v>
      </c>
      <c r="F62" s="1">
        <v>0.57699999999999996</v>
      </c>
      <c r="G62">
        <v>0</v>
      </c>
    </row>
    <row r="63" spans="1:7" x14ac:dyDescent="0.25">
      <c r="A63">
        <v>10</v>
      </c>
      <c r="B63" s="1">
        <v>7.45E-3</v>
      </c>
      <c r="C63" s="1">
        <v>1.6799999999999999E-2</v>
      </c>
      <c r="D63" s="1">
        <v>9.6600000000000005E-2</v>
      </c>
      <c r="E63" s="1">
        <v>0.13900000000000001</v>
      </c>
      <c r="F63" s="1">
        <v>0.27800000000000002</v>
      </c>
      <c r="G63">
        <v>0</v>
      </c>
    </row>
    <row r="64" spans="1:7" x14ac:dyDescent="0.25">
      <c r="A64">
        <v>11</v>
      </c>
      <c r="B64" s="1">
        <v>3.96E-3</v>
      </c>
      <c r="C64" s="1">
        <v>8.94E-3</v>
      </c>
      <c r="D64" s="1">
        <v>4.9700000000000001E-2</v>
      </c>
      <c r="E64" s="1">
        <v>7.0900000000000005E-2</v>
      </c>
      <c r="F64" s="1">
        <v>0.13900000000000001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6.1800000000000001E-2</v>
      </c>
      <c r="C67" s="1">
        <v>0.108</v>
      </c>
      <c r="D67" s="1">
        <v>0.378</v>
      </c>
      <c r="E67" s="1">
        <v>0.501</v>
      </c>
      <c r="F67" s="1">
        <v>0.86299999999999999</v>
      </c>
      <c r="G67">
        <v>0</v>
      </c>
    </row>
    <row r="68" spans="1:7" x14ac:dyDescent="0.25">
      <c r="A68">
        <v>2</v>
      </c>
      <c r="B68" s="1">
        <v>7.2499999999999995E-2</v>
      </c>
      <c r="C68" s="1">
        <v>0.128</v>
      </c>
      <c r="D68" s="1">
        <v>0.44800000000000001</v>
      </c>
      <c r="E68" s="1">
        <v>0.59299999999999997</v>
      </c>
      <c r="F68" s="1">
        <v>1.03</v>
      </c>
      <c r="G68">
        <v>0</v>
      </c>
    </row>
    <row r="69" spans="1:7" x14ac:dyDescent="0.25">
      <c r="A69">
        <v>3</v>
      </c>
      <c r="B69" s="1">
        <v>8.5199999999999998E-2</v>
      </c>
      <c r="C69" s="1">
        <v>0.15</v>
      </c>
      <c r="D69" s="1">
        <v>0.53</v>
      </c>
      <c r="E69" s="1">
        <v>0.70699999999999996</v>
      </c>
      <c r="F69" s="1">
        <v>1.24</v>
      </c>
      <c r="G69">
        <v>0</v>
      </c>
    </row>
    <row r="70" spans="1:7" x14ac:dyDescent="0.25">
      <c r="A70">
        <v>4</v>
      </c>
      <c r="B70" s="1">
        <v>0.153</v>
      </c>
      <c r="C70" s="1">
        <v>0.27200000000000002</v>
      </c>
      <c r="D70" s="1">
        <v>0.998</v>
      </c>
      <c r="E70" s="1">
        <v>1.34</v>
      </c>
      <c r="F70" s="1">
        <v>2.41</v>
      </c>
      <c r="G70">
        <v>0</v>
      </c>
    </row>
    <row r="71" spans="1:7" x14ac:dyDescent="0.25">
      <c r="A71">
        <v>5</v>
      </c>
      <c r="B71" s="1">
        <v>0.126</v>
      </c>
      <c r="C71" s="1">
        <v>0.223</v>
      </c>
      <c r="D71" s="1">
        <v>0.81100000000000005</v>
      </c>
      <c r="E71" s="1">
        <v>1.0900000000000001</v>
      </c>
      <c r="F71" s="1">
        <v>1.95</v>
      </c>
      <c r="G71">
        <v>0</v>
      </c>
    </row>
    <row r="72" spans="1:7" x14ac:dyDescent="0.25">
      <c r="A72">
        <v>6</v>
      </c>
      <c r="B72" s="1">
        <v>8.7999999999999995E-2</v>
      </c>
      <c r="C72" s="1">
        <v>0.156</v>
      </c>
      <c r="D72" s="1">
        <v>0.56799999999999995</v>
      </c>
      <c r="E72" s="1">
        <v>0.76200000000000001</v>
      </c>
      <c r="F72" s="1">
        <v>1.35</v>
      </c>
      <c r="G72">
        <v>0</v>
      </c>
    </row>
    <row r="73" spans="1:7" x14ac:dyDescent="0.25">
      <c r="A73">
        <v>7</v>
      </c>
      <c r="B73" s="1">
        <v>6.8400000000000002E-2</v>
      </c>
      <c r="C73" s="1">
        <v>0.122</v>
      </c>
      <c r="D73" s="1">
        <v>0.45900000000000002</v>
      </c>
      <c r="E73" s="1">
        <v>0.61699999999999999</v>
      </c>
      <c r="F73" s="1">
        <v>1.1000000000000001</v>
      </c>
      <c r="G73">
        <v>0</v>
      </c>
    </row>
    <row r="74" spans="1:7" x14ac:dyDescent="0.25">
      <c r="A74">
        <v>8</v>
      </c>
      <c r="B74" s="1">
        <v>5.2900000000000003E-2</v>
      </c>
      <c r="C74" s="1">
        <v>9.4899999999999998E-2</v>
      </c>
      <c r="D74" s="1">
        <v>0.36699999999999999</v>
      </c>
      <c r="E74" s="1">
        <v>0.497</v>
      </c>
      <c r="F74" s="1">
        <v>0.89300000000000002</v>
      </c>
      <c r="G74">
        <v>0</v>
      </c>
    </row>
    <row r="75" spans="1:7" x14ac:dyDescent="0.25">
      <c r="A75">
        <v>9</v>
      </c>
      <c r="B75" s="1">
        <v>2.2700000000000001E-2</v>
      </c>
      <c r="C75" s="1">
        <v>4.2999999999999997E-2</v>
      </c>
      <c r="D75" s="1">
        <v>0.188</v>
      </c>
      <c r="E75" s="1">
        <v>0.26</v>
      </c>
      <c r="F75" s="1">
        <v>0.49</v>
      </c>
      <c r="G75">
        <v>0</v>
      </c>
    </row>
    <row r="76" spans="1:7" x14ac:dyDescent="0.25">
      <c r="A76">
        <v>10</v>
      </c>
      <c r="B76" s="1">
        <v>8.2199999999999999E-3</v>
      </c>
      <c r="C76" s="1">
        <v>1.6400000000000001E-2</v>
      </c>
      <c r="D76" s="1">
        <v>8.0699999999999994E-2</v>
      </c>
      <c r="E76" s="1">
        <v>0.114</v>
      </c>
      <c r="F76" s="1">
        <v>0.221</v>
      </c>
      <c r="G76">
        <v>0</v>
      </c>
    </row>
    <row r="77" spans="1:7" x14ac:dyDescent="0.25">
      <c r="A77">
        <v>11</v>
      </c>
      <c r="B77" s="1">
        <v>4.3600000000000002E-3</v>
      </c>
      <c r="C77" s="1">
        <v>8.7500000000000008E-3</v>
      </c>
      <c r="D77" s="1">
        <v>4.3499999999999997E-2</v>
      </c>
      <c r="E77" s="1">
        <v>6.1499999999999999E-2</v>
      </c>
      <c r="F77" s="1">
        <v>0.12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15</v>
      </c>
      <c r="E4" s="19">
        <f t="shared" ref="E4:E9" si="0">IF($C$17="max",80,60)</f>
        <v>80</v>
      </c>
      <c r="F4" s="20">
        <f>D4/SIN(E4*PI()/180)</f>
        <v>15.231399178286175</v>
      </c>
      <c r="G4" s="20">
        <v>6</v>
      </c>
      <c r="H4" s="22">
        <f>3.93+1.02*LOG(C4*F4)</f>
        <v>6.7238231468700942</v>
      </c>
      <c r="I4" s="20">
        <v>1</v>
      </c>
      <c r="J4" s="21">
        <f t="shared" ref="J4:J12" si="1">$C$2*C4*F4*1000000*B4*0.001</f>
        <v>1644991111254907</v>
      </c>
      <c r="K4" s="20">
        <f>POWER(10,1.5*G4+9.05)</f>
        <v>1.1220184543019693E+18</v>
      </c>
      <c r="L4" s="20">
        <f>POWER(10,1.5*H4+9.05)</f>
        <v>1.366893632174312E+19</v>
      </c>
      <c r="M4" s="25">
        <f>J4*(1.5-I4)/I4*(1-O4)/O4/(L4-K4)</f>
        <v>2.8151846488511545E-4</v>
      </c>
      <c r="N4" s="26">
        <f>J4/L4</f>
        <v>1.203452172528031E-4</v>
      </c>
      <c r="O4">
        <f>POWER(10,-I4*(H4-G4))</f>
        <v>0.18887603323258054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15</v>
      </c>
      <c r="E5" s="19">
        <f t="shared" si="0"/>
        <v>80</v>
      </c>
      <c r="F5" s="20">
        <f t="shared" ref="F5:F12" si="2">D5/SIN(E5*PI()/180)</f>
        <v>15.231399178286175</v>
      </c>
      <c r="G5" s="20">
        <v>6</v>
      </c>
      <c r="H5" s="22">
        <f t="shared" ref="H5:H12" si="3">3.93+1.02*LOG(C5*F5)</f>
        <v>6.5963856355296286</v>
      </c>
      <c r="I5" s="20">
        <v>1</v>
      </c>
      <c r="J5" s="21">
        <f t="shared" si="1"/>
        <v>1233743333441180.2</v>
      </c>
      <c r="K5" s="20">
        <f t="shared" ref="K5:L12" si="4">POWER(10,1.5*G5+9.05)</f>
        <v>1.1220184543019693E+18</v>
      </c>
      <c r="L5" s="20">
        <f t="shared" si="4"/>
        <v>8.8019410032986798E+18</v>
      </c>
      <c r="M5" s="25">
        <f t="shared" ref="M5:M12" si="5">J5*(1.5-I5)/I5*(1-O5)/O5/(L5-K5)</f>
        <v>2.3679734797270988E-4</v>
      </c>
      <c r="N5" s="26">
        <f t="shared" ref="N5:N12" si="6">J5/L5</f>
        <v>1.4016718959815948E-4</v>
      </c>
      <c r="O5">
        <f t="shared" ref="O5:O12" si="7">POWER(10,-I5*(H5-G5))</f>
        <v>0.25328785403142867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15</v>
      </c>
      <c r="E6" s="19">
        <f t="shared" si="0"/>
        <v>80</v>
      </c>
      <c r="F6" s="20">
        <f t="shared" si="2"/>
        <v>15.231399178286175</v>
      </c>
      <c r="G6" s="20">
        <v>6</v>
      </c>
      <c r="H6" s="22">
        <f t="shared" si="3"/>
        <v>6.4634451916647215</v>
      </c>
      <c r="I6" s="20">
        <v>1</v>
      </c>
      <c r="J6" s="21">
        <f t="shared" si="1"/>
        <v>913883950697170.62</v>
      </c>
      <c r="K6" s="20">
        <f t="shared" si="4"/>
        <v>1.1220184543019693E+18</v>
      </c>
      <c r="L6" s="20">
        <f t="shared" si="4"/>
        <v>5.5611906958804419E+18</v>
      </c>
      <c r="M6" s="25">
        <f t="shared" si="5"/>
        <v>1.9629534260460655E-4</v>
      </c>
      <c r="N6" s="26">
        <f t="shared" si="6"/>
        <v>1.6433242459643537E-4</v>
      </c>
      <c r="O6">
        <f t="shared" si="7"/>
        <v>0.34399712137249761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15</v>
      </c>
      <c r="E7" s="19">
        <f t="shared" si="0"/>
        <v>80</v>
      </c>
      <c r="F7" s="20">
        <f t="shared" si="2"/>
        <v>15.231399178286175</v>
      </c>
      <c r="G7" s="20">
        <v>6</v>
      </c>
      <c r="H7" s="22">
        <f t="shared" si="3"/>
        <v>6.336007680324256</v>
      </c>
      <c r="I7" s="20">
        <v>1</v>
      </c>
      <c r="J7" s="21">
        <f t="shared" si="1"/>
        <v>1028119444534316.7</v>
      </c>
      <c r="K7" s="20">
        <f t="shared" si="4"/>
        <v>1.1220184543019693E+18</v>
      </c>
      <c r="L7" s="20">
        <f t="shared" si="4"/>
        <v>3.5810593641708436E+18</v>
      </c>
      <c r="M7" s="25">
        <f t="shared" si="5"/>
        <v>2.4411523698051447E-4</v>
      </c>
      <c r="N7" s="26">
        <f t="shared" si="6"/>
        <v>2.8709924633499252E-4</v>
      </c>
      <c r="O7">
        <f t="shared" si="7"/>
        <v>0.46130941641567214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15</v>
      </c>
      <c r="E8" s="19">
        <f t="shared" si="0"/>
        <v>80</v>
      </c>
      <c r="F8" s="20">
        <f t="shared" si="2"/>
        <v>15.231399178286175</v>
      </c>
      <c r="G8" s="20">
        <v>6</v>
      </c>
      <c r="H8" s="22">
        <f t="shared" si="3"/>
        <v>6.8693440005101998</v>
      </c>
      <c r="I8" s="20">
        <v>1</v>
      </c>
      <c r="J8" s="21">
        <f t="shared" si="1"/>
        <v>3427064815114389.5</v>
      </c>
      <c r="K8" s="20">
        <f t="shared" si="4"/>
        <v>1.1220184543019693E+18</v>
      </c>
      <c r="L8" s="20">
        <f t="shared" si="4"/>
        <v>2.2595190164259664E+19</v>
      </c>
      <c r="M8" s="25">
        <f t="shared" si="5"/>
        <v>5.1086473174959536E-4</v>
      </c>
      <c r="N8" s="26">
        <f t="shared" si="6"/>
        <v>1.5167231566544677E-4</v>
      </c>
      <c r="O8">
        <f t="shared" si="7"/>
        <v>0.13510020234717485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15</v>
      </c>
      <c r="E9" s="19">
        <f t="shared" si="0"/>
        <v>80</v>
      </c>
      <c r="F9" s="20">
        <f t="shared" si="2"/>
        <v>15.231399178286175</v>
      </c>
      <c r="G9" s="20">
        <v>6</v>
      </c>
      <c r="H9" s="22">
        <f t="shared" si="3"/>
        <v>6.7113440013247416</v>
      </c>
      <c r="I9" s="20">
        <v>1</v>
      </c>
      <c r="J9" s="21">
        <f t="shared" si="1"/>
        <v>2398945370580072.5</v>
      </c>
      <c r="K9" s="20">
        <f t="shared" si="4"/>
        <v>1.1220184543019693E+18</v>
      </c>
      <c r="L9" s="20">
        <f t="shared" si="4"/>
        <v>1.3092301619227529E+19</v>
      </c>
      <c r="M9" s="25">
        <f t="shared" si="5"/>
        <v>4.152973046220469E-4</v>
      </c>
      <c r="N9" s="26">
        <f t="shared" si="6"/>
        <v>1.8323328016343202E-4</v>
      </c>
      <c r="O9">
        <f t="shared" si="7"/>
        <v>0.19438197869461873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15</v>
      </c>
      <c r="E10" s="19">
        <f>IF($C$17="max",60,40)</f>
        <v>60</v>
      </c>
      <c r="F10" s="20">
        <f t="shared" si="2"/>
        <v>17.320508075688775</v>
      </c>
      <c r="G10" s="20">
        <v>6</v>
      </c>
      <c r="H10" s="22">
        <f t="shared" si="3"/>
        <v>6.780760390689661</v>
      </c>
      <c r="I10" s="20">
        <v>1</v>
      </c>
      <c r="J10" s="21">
        <f t="shared" si="1"/>
        <v>935307436087193.87</v>
      </c>
      <c r="K10" s="20">
        <f t="shared" si="4"/>
        <v>1.1220184543019693E+18</v>
      </c>
      <c r="L10" s="20">
        <f t="shared" si="4"/>
        <v>1.6639512030169131E+19</v>
      </c>
      <c r="M10" s="25">
        <f t="shared" si="5"/>
        <v>1.5177558455419182E-4</v>
      </c>
      <c r="N10" s="26">
        <f t="shared" si="6"/>
        <v>5.6210027937801675E-5</v>
      </c>
      <c r="O10">
        <f t="shared" si="7"/>
        <v>0.16566837382927743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15</v>
      </c>
      <c r="E11" s="19">
        <f>IF($C$17="max",60,40)</f>
        <v>60</v>
      </c>
      <c r="F11" s="20">
        <f t="shared" si="2"/>
        <v>17.320508075688775</v>
      </c>
      <c r="G11" s="20">
        <v>6</v>
      </c>
      <c r="H11" s="22">
        <f t="shared" si="3"/>
        <v>6.4215342222160707</v>
      </c>
      <c r="I11" s="20">
        <v>1</v>
      </c>
      <c r="J11" s="21">
        <f t="shared" si="1"/>
        <v>415692193816530.62</v>
      </c>
      <c r="K11" s="20">
        <f t="shared" si="4"/>
        <v>1.1220184543019693E+18</v>
      </c>
      <c r="L11" s="20">
        <f t="shared" si="4"/>
        <v>4.8117309249566147E+18</v>
      </c>
      <c r="M11" s="25">
        <f t="shared" si="5"/>
        <v>9.2359374793261992E-5</v>
      </c>
      <c r="N11" s="26">
        <f t="shared" si="6"/>
        <v>8.6391404735558592E-5</v>
      </c>
      <c r="O11">
        <f t="shared" si="7"/>
        <v>0.3788486794612192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15</v>
      </c>
      <c r="E12" s="19">
        <f>IF($C$17="max",60,40)</f>
        <v>60</v>
      </c>
      <c r="F12" s="20">
        <f t="shared" si="2"/>
        <v>17.320508075688775</v>
      </c>
      <c r="G12" s="20">
        <v>6</v>
      </c>
      <c r="H12" s="22">
        <f t="shared" si="3"/>
        <v>6.6533228793491954</v>
      </c>
      <c r="I12" s="20">
        <v>1</v>
      </c>
      <c r="J12" s="21">
        <f t="shared" si="1"/>
        <v>701480577065395.5</v>
      </c>
      <c r="K12" s="20">
        <f t="shared" si="4"/>
        <v>1.1220184543019693E+18</v>
      </c>
      <c r="L12" s="20">
        <f t="shared" si="4"/>
        <v>1.071480616822049E+19</v>
      </c>
      <c r="M12" s="25">
        <f t="shared" si="5"/>
        <v>1.2801202243519291E-4</v>
      </c>
      <c r="N12" s="26">
        <f t="shared" si="6"/>
        <v>6.5468340355605059E-5</v>
      </c>
      <c r="O12">
        <f t="shared" si="7"/>
        <v>0.22216575692492838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6.7238231468700942</v>
      </c>
      <c r="M16" s="20"/>
      <c r="N16" s="20"/>
    </row>
    <row r="17" spans="1:14" ht="16" thickBot="1" x14ac:dyDescent="0.4">
      <c r="A17" s="126" t="s">
        <v>33</v>
      </c>
      <c r="B17" s="127">
        <v>15</v>
      </c>
      <c r="C17" s="127" t="s">
        <v>31</v>
      </c>
      <c r="D17" s="127" t="s">
        <v>31</v>
      </c>
      <c r="E17" s="127" t="s">
        <v>28</v>
      </c>
      <c r="F17" s="128">
        <v>20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6.5963856355296286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6.4634451916647215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2.8709924633499252E-4</v>
      </c>
      <c r="K19" s="20">
        <f t="shared" si="10"/>
        <v>3483.1160748962125</v>
      </c>
      <c r="L19" s="37">
        <f t="shared" si="11"/>
        <v>6.336007680324256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1.5167231566544677E-4</v>
      </c>
      <c r="K20" s="20">
        <f t="shared" si="10"/>
        <v>6593.1610235698081</v>
      </c>
      <c r="L20" s="37">
        <f t="shared" si="11"/>
        <v>6.8693440005101998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1.8323328016343202E-4</v>
      </c>
      <c r="K21" s="20">
        <f t="shared" si="10"/>
        <v>5457.5238685246795</v>
      </c>
      <c r="L21" s="37">
        <f t="shared" si="11"/>
        <v>6.7113440013247416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5.6210027937801675E-5</v>
      </c>
      <c r="K22" s="20">
        <f>1/J22</f>
        <v>17790.41990704104</v>
      </c>
      <c r="L22" s="37">
        <f t="shared" si="11"/>
        <v>6.780760390689661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8.6391404735558592E-5</v>
      </c>
      <c r="K23" s="20">
        <f>1/J23</f>
        <v>11575.22560329895</v>
      </c>
      <c r="L23" s="37">
        <f t="shared" si="11"/>
        <v>6.4215342222160707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6.5468340355605059E-5</v>
      </c>
      <c r="K24" s="20">
        <f t="shared" si="10"/>
        <v>15274.558581572248</v>
      </c>
      <c r="L24" s="37">
        <f t="shared" si="11"/>
        <v>6.6533228793491954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4.0599999999999997E-2</v>
      </c>
      <c r="C28" s="1">
        <v>6.93E-2</v>
      </c>
      <c r="D28" s="1">
        <v>0.22800000000000001</v>
      </c>
      <c r="E28" s="1">
        <v>0.29199999999999998</v>
      </c>
      <c r="F28" s="1">
        <v>0.47299999999999998</v>
      </c>
      <c r="G28">
        <v>0</v>
      </c>
    </row>
    <row r="29" spans="1:14" x14ac:dyDescent="0.25">
      <c r="A29">
        <v>2</v>
      </c>
      <c r="B29" s="1">
        <v>4.58E-2</v>
      </c>
      <c r="C29" s="1">
        <v>7.8399999999999997E-2</v>
      </c>
      <c r="D29" s="1">
        <v>0.25700000000000001</v>
      </c>
      <c r="E29" s="1">
        <v>0.33300000000000002</v>
      </c>
      <c r="F29" s="1">
        <v>0.53800000000000003</v>
      </c>
      <c r="G29">
        <v>0</v>
      </c>
    </row>
    <row r="30" spans="1:14" x14ac:dyDescent="0.25">
      <c r="A30">
        <v>3</v>
      </c>
      <c r="B30" s="1">
        <v>5.79E-2</v>
      </c>
      <c r="C30" s="1">
        <v>9.8400000000000001E-2</v>
      </c>
      <c r="D30" s="1">
        <v>0.32500000000000001</v>
      </c>
      <c r="E30" s="1">
        <v>0.42099999999999999</v>
      </c>
      <c r="F30" s="1">
        <v>0.70099999999999996</v>
      </c>
      <c r="G30">
        <v>0</v>
      </c>
    </row>
    <row r="31" spans="1:14" x14ac:dyDescent="0.25">
      <c r="A31">
        <v>4</v>
      </c>
      <c r="B31" s="1">
        <v>9.5399999999999999E-2</v>
      </c>
      <c r="C31" s="1">
        <v>0.161</v>
      </c>
      <c r="D31" s="1">
        <v>0.52200000000000002</v>
      </c>
      <c r="E31" s="1">
        <v>0.68</v>
      </c>
      <c r="F31" s="1">
        <v>1.1200000000000001</v>
      </c>
      <c r="G31">
        <v>0</v>
      </c>
    </row>
    <row r="32" spans="1:14" x14ac:dyDescent="0.25">
      <c r="A32">
        <v>5</v>
      </c>
      <c r="B32" s="1">
        <v>9.7699999999999995E-2</v>
      </c>
      <c r="C32" s="1">
        <v>0.16400000000000001</v>
      </c>
      <c r="D32" s="1">
        <v>0.54100000000000004</v>
      </c>
      <c r="E32" s="1">
        <v>0.70399999999999996</v>
      </c>
      <c r="F32" s="1">
        <v>1.1399999999999999</v>
      </c>
      <c r="G32">
        <v>0</v>
      </c>
    </row>
    <row r="33" spans="1:7" x14ac:dyDescent="0.25">
      <c r="A33">
        <v>6</v>
      </c>
      <c r="B33" s="1">
        <v>6.93E-2</v>
      </c>
      <c r="C33" s="1">
        <v>0.115</v>
      </c>
      <c r="D33" s="1">
        <v>0.39</v>
      </c>
      <c r="E33" s="1">
        <v>0.51</v>
      </c>
      <c r="F33" s="1">
        <v>0.83899999999999997</v>
      </c>
      <c r="G33">
        <v>0</v>
      </c>
    </row>
    <row r="34" spans="1:7" x14ac:dyDescent="0.25">
      <c r="A34">
        <v>7</v>
      </c>
      <c r="B34" s="1">
        <v>5.0500000000000003E-2</v>
      </c>
      <c r="C34" s="1">
        <v>8.6499999999999994E-2</v>
      </c>
      <c r="D34" s="1">
        <v>0.317</v>
      </c>
      <c r="E34" s="1">
        <v>0.41499999999999998</v>
      </c>
      <c r="F34" s="1">
        <v>0.69599999999999995</v>
      </c>
      <c r="G34">
        <v>0</v>
      </c>
    </row>
    <row r="35" spans="1:7" x14ac:dyDescent="0.25">
      <c r="A35">
        <v>8</v>
      </c>
      <c r="B35" s="1">
        <v>3.5499999999999997E-2</v>
      </c>
      <c r="C35" s="1">
        <v>6.1600000000000002E-2</v>
      </c>
      <c r="D35" s="1">
        <v>0.23400000000000001</v>
      </c>
      <c r="E35" s="1">
        <v>0.307</v>
      </c>
      <c r="F35" s="1">
        <v>0.51800000000000002</v>
      </c>
      <c r="G35">
        <v>0</v>
      </c>
    </row>
    <row r="36" spans="1:7" x14ac:dyDescent="0.25">
      <c r="A36">
        <v>9</v>
      </c>
      <c r="B36" s="1">
        <v>1.4E-2</v>
      </c>
      <c r="C36" s="1">
        <v>2.5499999999999998E-2</v>
      </c>
      <c r="D36" s="1">
        <v>0.109</v>
      </c>
      <c r="E36" s="1">
        <v>0.14599999999999999</v>
      </c>
      <c r="F36" s="1">
        <v>0.253</v>
      </c>
      <c r="G36">
        <v>0</v>
      </c>
    </row>
    <row r="37" spans="1:7" x14ac:dyDescent="0.25">
      <c r="A37">
        <v>10</v>
      </c>
      <c r="B37" s="1">
        <v>5.1799999999999997E-3</v>
      </c>
      <c r="C37" s="1">
        <v>9.8600000000000007E-3</v>
      </c>
      <c r="D37" s="1">
        <v>4.9399999999999999E-2</v>
      </c>
      <c r="E37" s="1">
        <v>6.8400000000000002E-2</v>
      </c>
      <c r="F37" s="1">
        <v>0.125</v>
      </c>
      <c r="G37">
        <v>0</v>
      </c>
    </row>
    <row r="38" spans="1:7" x14ac:dyDescent="0.25">
      <c r="A38">
        <v>11</v>
      </c>
      <c r="B38" s="1">
        <v>2.4599999999999999E-3</v>
      </c>
      <c r="C38" s="1">
        <v>4.8900000000000002E-3</v>
      </c>
      <c r="D38" s="1">
        <v>2.7E-2</v>
      </c>
      <c r="E38" s="1">
        <v>3.7699999999999997E-2</v>
      </c>
      <c r="F38" s="1">
        <v>6.9400000000000003E-2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6.1899999999999997E-2</v>
      </c>
      <c r="C41" s="1">
        <v>9.8599999999999993E-2</v>
      </c>
      <c r="D41" s="1">
        <v>0.27200000000000002</v>
      </c>
      <c r="E41" s="1">
        <v>0.34300000000000003</v>
      </c>
      <c r="F41" s="1">
        <v>0.52600000000000002</v>
      </c>
      <c r="G41">
        <v>0</v>
      </c>
    </row>
    <row r="42" spans="1:7" x14ac:dyDescent="0.25">
      <c r="A42">
        <v>2</v>
      </c>
      <c r="B42" s="1">
        <v>6.6799999999999998E-2</v>
      </c>
      <c r="C42" s="1">
        <v>0.107</v>
      </c>
      <c r="D42" s="1">
        <v>0.29899999999999999</v>
      </c>
      <c r="E42" s="1">
        <v>0.376</v>
      </c>
      <c r="F42" s="1">
        <v>0.58199999999999996</v>
      </c>
      <c r="G42">
        <v>0</v>
      </c>
    </row>
    <row r="43" spans="1:7" x14ac:dyDescent="0.25">
      <c r="A43">
        <v>3</v>
      </c>
      <c r="B43" s="1">
        <v>8.2500000000000004E-2</v>
      </c>
      <c r="C43" s="1">
        <v>0.13300000000000001</v>
      </c>
      <c r="D43" s="1">
        <v>0.378</v>
      </c>
      <c r="E43" s="1">
        <v>0.47799999999999998</v>
      </c>
      <c r="F43" s="1">
        <v>0.74199999999999999</v>
      </c>
      <c r="G43">
        <v>0</v>
      </c>
    </row>
    <row r="44" spans="1:7" x14ac:dyDescent="0.25">
      <c r="A44">
        <v>4</v>
      </c>
      <c r="B44" s="1">
        <v>0.129</v>
      </c>
      <c r="C44" s="1">
        <v>0.214</v>
      </c>
      <c r="D44" s="1">
        <v>0.61699999999999999</v>
      </c>
      <c r="E44" s="1">
        <v>0.77900000000000003</v>
      </c>
      <c r="F44" s="1">
        <v>1.22</v>
      </c>
      <c r="G44">
        <v>0</v>
      </c>
    </row>
    <row r="45" spans="1:7" x14ac:dyDescent="0.25">
      <c r="A45">
        <v>5</v>
      </c>
      <c r="B45" s="1">
        <v>0.14599999999999999</v>
      </c>
      <c r="C45" s="1">
        <v>0.24199999999999999</v>
      </c>
      <c r="D45" s="1">
        <v>0.71899999999999997</v>
      </c>
      <c r="E45" s="1">
        <v>0.91700000000000004</v>
      </c>
      <c r="F45" s="1">
        <v>1.47</v>
      </c>
      <c r="G45">
        <v>0</v>
      </c>
    </row>
    <row r="46" spans="1:7" x14ac:dyDescent="0.25">
      <c r="A46">
        <v>6</v>
      </c>
      <c r="B46" s="1">
        <v>0.111</v>
      </c>
      <c r="C46" s="1">
        <v>0.183</v>
      </c>
      <c r="D46" s="1">
        <v>0.58199999999999996</v>
      </c>
      <c r="E46" s="1">
        <v>0.75800000000000001</v>
      </c>
      <c r="F46" s="1">
        <v>1.25</v>
      </c>
      <c r="G46">
        <v>0</v>
      </c>
    </row>
    <row r="47" spans="1:7" x14ac:dyDescent="0.25">
      <c r="A47">
        <v>7</v>
      </c>
      <c r="B47" s="1">
        <v>8.6499999999999994E-2</v>
      </c>
      <c r="C47" s="1">
        <v>0.14399999999999999</v>
      </c>
      <c r="D47" s="1">
        <v>0.48299999999999998</v>
      </c>
      <c r="E47" s="1">
        <v>0.63100000000000001</v>
      </c>
      <c r="F47" s="1">
        <v>1.05</v>
      </c>
      <c r="G47">
        <v>0</v>
      </c>
    </row>
    <row r="48" spans="1:7" x14ac:dyDescent="0.25">
      <c r="A48">
        <v>8</v>
      </c>
      <c r="B48" s="1">
        <v>6.88E-2</v>
      </c>
      <c r="C48" s="1">
        <v>0.11600000000000001</v>
      </c>
      <c r="D48" s="1">
        <v>0.40400000000000003</v>
      </c>
      <c r="E48" s="1">
        <v>0.53500000000000003</v>
      </c>
      <c r="F48" s="1">
        <v>0.90700000000000003</v>
      </c>
      <c r="G48">
        <v>0</v>
      </c>
    </row>
    <row r="49" spans="1:7" x14ac:dyDescent="0.25">
      <c r="A49">
        <v>9</v>
      </c>
      <c r="B49" s="1">
        <v>2.8899999999999999E-2</v>
      </c>
      <c r="C49" s="1">
        <v>4.99E-2</v>
      </c>
      <c r="D49" s="1">
        <v>0.19800000000000001</v>
      </c>
      <c r="E49" s="1">
        <v>0.26900000000000002</v>
      </c>
      <c r="F49" s="1">
        <v>0.47699999999999998</v>
      </c>
      <c r="G49">
        <v>0</v>
      </c>
    </row>
    <row r="50" spans="1:7" x14ac:dyDescent="0.25">
      <c r="A50">
        <v>10</v>
      </c>
      <c r="B50" s="1">
        <v>9.7300000000000008E-3</v>
      </c>
      <c r="C50" s="1">
        <v>1.78E-2</v>
      </c>
      <c r="D50" s="1">
        <v>8.5699999999999998E-2</v>
      </c>
      <c r="E50" s="1">
        <v>0.12</v>
      </c>
      <c r="F50" s="1">
        <v>0.218</v>
      </c>
      <c r="G50">
        <v>0</v>
      </c>
    </row>
    <row r="51" spans="1:7" x14ac:dyDescent="0.25">
      <c r="A51">
        <v>11</v>
      </c>
      <c r="B51" s="1">
        <v>4.3800000000000002E-3</v>
      </c>
      <c r="C51" s="1">
        <v>8.6E-3</v>
      </c>
      <c r="D51" s="1">
        <v>5.04E-2</v>
      </c>
      <c r="E51" s="1">
        <v>7.1499999999999994E-2</v>
      </c>
      <c r="F51" s="1">
        <v>0.13200000000000001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4.4400000000000002E-2</v>
      </c>
      <c r="C54" s="1">
        <v>8.7400000000000005E-2</v>
      </c>
      <c r="D54" s="1">
        <v>0.47799999999999998</v>
      </c>
      <c r="E54" s="1">
        <v>0.72199999999999998</v>
      </c>
      <c r="F54" s="1">
        <v>1.56</v>
      </c>
      <c r="G54">
        <v>0</v>
      </c>
    </row>
    <row r="55" spans="1:7" x14ac:dyDescent="0.25">
      <c r="A55">
        <v>2</v>
      </c>
      <c r="B55" s="1">
        <v>5.8799999999999998E-2</v>
      </c>
      <c r="C55" s="1">
        <v>0.11700000000000001</v>
      </c>
      <c r="D55" s="1">
        <v>0.63500000000000001</v>
      </c>
      <c r="E55" s="1">
        <v>0.96299999999999997</v>
      </c>
      <c r="F55" s="1">
        <v>2.11</v>
      </c>
      <c r="G55">
        <v>0</v>
      </c>
    </row>
    <row r="56" spans="1:7" x14ac:dyDescent="0.25">
      <c r="A56">
        <v>3</v>
      </c>
      <c r="B56" s="1">
        <v>7.4800000000000005E-2</v>
      </c>
      <c r="C56" s="1">
        <v>0.15</v>
      </c>
      <c r="D56" s="1">
        <v>0.82</v>
      </c>
      <c r="E56" s="1">
        <v>1.24</v>
      </c>
      <c r="F56" s="1">
        <v>2.76</v>
      </c>
      <c r="G56">
        <v>0</v>
      </c>
    </row>
    <row r="57" spans="1:7" x14ac:dyDescent="0.25">
      <c r="A57">
        <v>4</v>
      </c>
      <c r="B57" s="1">
        <v>9.7100000000000006E-2</v>
      </c>
      <c r="C57" s="1">
        <v>0.192</v>
      </c>
      <c r="D57" s="1">
        <v>1</v>
      </c>
      <c r="E57" s="1">
        <v>1.5</v>
      </c>
      <c r="F57" s="1">
        <v>3.27</v>
      </c>
      <c r="G57">
        <v>0</v>
      </c>
    </row>
    <row r="58" spans="1:7" x14ac:dyDescent="0.25">
      <c r="A58">
        <v>5</v>
      </c>
      <c r="B58" s="1">
        <v>8.2199999999999995E-2</v>
      </c>
      <c r="C58" s="1">
        <v>0.159</v>
      </c>
      <c r="D58" s="1">
        <v>0.86699999999999999</v>
      </c>
      <c r="E58" s="1">
        <v>1.31</v>
      </c>
      <c r="F58" s="1">
        <v>2.91</v>
      </c>
      <c r="G58">
        <v>0</v>
      </c>
    </row>
    <row r="59" spans="1:7" x14ac:dyDescent="0.25">
      <c r="A59">
        <v>6</v>
      </c>
      <c r="B59" s="1">
        <v>5.7299999999999997E-2</v>
      </c>
      <c r="C59" s="1">
        <v>0.112</v>
      </c>
      <c r="D59" s="1">
        <v>0.66300000000000003</v>
      </c>
      <c r="E59" s="1">
        <v>1.02</v>
      </c>
      <c r="F59" s="1">
        <v>2.23</v>
      </c>
      <c r="G59">
        <v>0</v>
      </c>
    </row>
    <row r="60" spans="1:7" x14ac:dyDescent="0.25">
      <c r="A60">
        <v>7</v>
      </c>
      <c r="B60" s="1">
        <v>4.0300000000000002E-2</v>
      </c>
      <c r="C60" s="1">
        <v>7.9299999999999995E-2</v>
      </c>
      <c r="D60" s="1">
        <v>0.5</v>
      </c>
      <c r="E60" s="1">
        <v>0.77</v>
      </c>
      <c r="F60" s="1">
        <v>1.7</v>
      </c>
      <c r="G60">
        <v>0</v>
      </c>
    </row>
    <row r="61" spans="1:7" x14ac:dyDescent="0.25">
      <c r="A61">
        <v>8</v>
      </c>
      <c r="B61" s="1">
        <v>3.1300000000000001E-2</v>
      </c>
      <c r="C61" s="1">
        <v>6.1699999999999998E-2</v>
      </c>
      <c r="D61" s="1">
        <v>0.40200000000000002</v>
      </c>
      <c r="E61" s="1">
        <v>0.623</v>
      </c>
      <c r="F61" s="1">
        <v>1.38</v>
      </c>
      <c r="G61">
        <v>0</v>
      </c>
    </row>
    <row r="62" spans="1:7" x14ac:dyDescent="0.25">
      <c r="A62">
        <v>9</v>
      </c>
      <c r="B62" s="1">
        <v>1.41E-2</v>
      </c>
      <c r="C62" s="1">
        <v>2.92E-2</v>
      </c>
      <c r="D62" s="1">
        <v>0.23499999999999999</v>
      </c>
      <c r="E62" s="1">
        <v>0.371</v>
      </c>
      <c r="F62" s="1">
        <v>0.83099999999999996</v>
      </c>
      <c r="G62">
        <v>0</v>
      </c>
    </row>
    <row r="63" spans="1:7" x14ac:dyDescent="0.25">
      <c r="A63">
        <v>10</v>
      </c>
      <c r="B63" s="1">
        <v>5.7299999999999999E-3</v>
      </c>
      <c r="C63" s="1">
        <v>1.26E-2</v>
      </c>
      <c r="D63" s="1">
        <v>0.124</v>
      </c>
      <c r="E63" s="1">
        <v>0.19700000000000001</v>
      </c>
      <c r="F63" s="1">
        <v>0.433</v>
      </c>
      <c r="G63">
        <v>0</v>
      </c>
    </row>
    <row r="64" spans="1:7" x14ac:dyDescent="0.25">
      <c r="A64">
        <v>11</v>
      </c>
      <c r="B64" s="1">
        <v>2.81E-3</v>
      </c>
      <c r="C64" s="1">
        <v>6.6E-3</v>
      </c>
      <c r="D64" s="1">
        <v>6.7400000000000002E-2</v>
      </c>
      <c r="E64" s="1">
        <v>0.106</v>
      </c>
      <c r="F64" s="1">
        <v>0.223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5.28E-2</v>
      </c>
      <c r="C67" s="1">
        <v>9.2299999999999993E-2</v>
      </c>
      <c r="D67" s="1">
        <v>0.36499999999999999</v>
      </c>
      <c r="E67" s="1">
        <v>0.503</v>
      </c>
      <c r="F67" s="1">
        <v>0.93300000000000005</v>
      </c>
      <c r="G67">
        <v>0</v>
      </c>
    </row>
    <row r="68" spans="1:7" x14ac:dyDescent="0.25">
      <c r="A68">
        <v>2</v>
      </c>
      <c r="B68" s="1">
        <v>6.2300000000000001E-2</v>
      </c>
      <c r="C68" s="1">
        <v>0.109</v>
      </c>
      <c r="D68" s="1">
        <v>0.42699999999999999</v>
      </c>
      <c r="E68" s="1">
        <v>0.58799999999999997</v>
      </c>
      <c r="F68" s="1">
        <v>1.1000000000000001</v>
      </c>
      <c r="G68">
        <v>0</v>
      </c>
    </row>
    <row r="69" spans="1:7" x14ac:dyDescent="0.25">
      <c r="A69">
        <v>3</v>
      </c>
      <c r="B69" s="1">
        <v>7.2999999999999995E-2</v>
      </c>
      <c r="C69" s="1">
        <v>0.128</v>
      </c>
      <c r="D69" s="1">
        <v>0.503</v>
      </c>
      <c r="E69" s="1">
        <v>0.69499999999999995</v>
      </c>
      <c r="F69" s="1">
        <v>1.3</v>
      </c>
      <c r="G69">
        <v>0</v>
      </c>
    </row>
    <row r="70" spans="1:7" x14ac:dyDescent="0.25">
      <c r="A70">
        <v>4</v>
      </c>
      <c r="B70" s="1">
        <v>0.13200000000000001</v>
      </c>
      <c r="C70" s="1">
        <v>0.23400000000000001</v>
      </c>
      <c r="D70" s="1">
        <v>0.92800000000000005</v>
      </c>
      <c r="E70" s="1">
        <v>1.28</v>
      </c>
      <c r="F70" s="1">
        <v>2.44</v>
      </c>
      <c r="G70">
        <v>0</v>
      </c>
    </row>
    <row r="71" spans="1:7" x14ac:dyDescent="0.25">
      <c r="A71">
        <v>5</v>
      </c>
      <c r="B71" s="1">
        <v>0.108</v>
      </c>
      <c r="C71" s="1">
        <v>0.191</v>
      </c>
      <c r="D71" s="1">
        <v>0.77600000000000002</v>
      </c>
      <c r="E71" s="1">
        <v>1.08</v>
      </c>
      <c r="F71" s="1">
        <v>2.06</v>
      </c>
      <c r="G71">
        <v>0</v>
      </c>
    </row>
    <row r="72" spans="1:7" x14ac:dyDescent="0.25">
      <c r="A72">
        <v>6</v>
      </c>
      <c r="B72" s="1">
        <v>7.5300000000000006E-2</v>
      </c>
      <c r="C72" s="1">
        <v>0.13300000000000001</v>
      </c>
      <c r="D72" s="1">
        <v>0.56100000000000005</v>
      </c>
      <c r="E72" s="1">
        <v>0.78700000000000003</v>
      </c>
      <c r="F72" s="1">
        <v>1.51</v>
      </c>
      <c r="G72">
        <v>0</v>
      </c>
    </row>
    <row r="73" spans="1:7" x14ac:dyDescent="0.25">
      <c r="A73">
        <v>7</v>
      </c>
      <c r="B73" s="1">
        <v>5.8599999999999999E-2</v>
      </c>
      <c r="C73" s="1">
        <v>0.10299999999999999</v>
      </c>
      <c r="D73" s="1">
        <v>0.46200000000000002</v>
      </c>
      <c r="E73" s="1">
        <v>0.65600000000000003</v>
      </c>
      <c r="F73" s="1">
        <v>1.27</v>
      </c>
      <c r="G73">
        <v>0</v>
      </c>
    </row>
    <row r="74" spans="1:7" x14ac:dyDescent="0.25">
      <c r="A74">
        <v>8</v>
      </c>
      <c r="B74" s="1">
        <v>4.4999999999999998E-2</v>
      </c>
      <c r="C74" s="1">
        <v>8.0199999999999994E-2</v>
      </c>
      <c r="D74" s="1">
        <v>0.377</v>
      </c>
      <c r="E74" s="1">
        <v>0.54</v>
      </c>
      <c r="F74" s="1">
        <v>1.06</v>
      </c>
      <c r="G74">
        <v>0</v>
      </c>
    </row>
    <row r="75" spans="1:7" x14ac:dyDescent="0.25">
      <c r="A75">
        <v>9</v>
      </c>
      <c r="B75" s="1">
        <v>1.9E-2</v>
      </c>
      <c r="C75" s="1">
        <v>3.5400000000000001E-2</v>
      </c>
      <c r="D75" s="1">
        <v>0.21</v>
      </c>
      <c r="E75" s="1">
        <v>0.312</v>
      </c>
      <c r="F75" s="1">
        <v>0.63900000000000001</v>
      </c>
      <c r="G75">
        <v>0</v>
      </c>
    </row>
    <row r="76" spans="1:7" x14ac:dyDescent="0.25">
      <c r="A76">
        <v>10</v>
      </c>
      <c r="B76" s="1">
        <v>6.7099999999999998E-3</v>
      </c>
      <c r="C76" s="1">
        <v>1.32E-2</v>
      </c>
      <c r="D76" s="1">
        <v>9.7100000000000006E-2</v>
      </c>
      <c r="E76" s="1">
        <v>0.14799999999999999</v>
      </c>
      <c r="F76" s="1">
        <v>0.314</v>
      </c>
      <c r="G76">
        <v>0</v>
      </c>
    </row>
    <row r="77" spans="1:7" x14ac:dyDescent="0.25">
      <c r="A77">
        <v>11</v>
      </c>
      <c r="B77" s="1">
        <v>3.46E-3</v>
      </c>
      <c r="C77" s="1">
        <v>6.9699999999999996E-3</v>
      </c>
      <c r="D77" s="1">
        <v>5.3999999999999999E-2</v>
      </c>
      <c r="E77" s="1">
        <v>8.3000000000000004E-2</v>
      </c>
      <c r="F77" s="1">
        <v>0.17399999999999999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15</v>
      </c>
      <c r="E4" s="19">
        <f t="shared" ref="E4:E9" si="0">IF($C$17="max",80,60)</f>
        <v>60</v>
      </c>
      <c r="F4" s="20">
        <f>D4/SIN(E4*PI()/180)</f>
        <v>17.320508075688775</v>
      </c>
      <c r="G4" s="20">
        <v>6</v>
      </c>
      <c r="H4" s="22">
        <f>3.93+1.02*LOG(C4*F4)</f>
        <v>6.780760390689661</v>
      </c>
      <c r="I4" s="20">
        <v>1</v>
      </c>
      <c r="J4" s="21">
        <f t="shared" ref="J4:J12" si="1">$C$2*C4*F4*1000000*B4*0.001</f>
        <v>748245948869755</v>
      </c>
      <c r="K4" s="20">
        <f>POWER(10,1.5*G4+9.05)</f>
        <v>1.1220184543019693E+18</v>
      </c>
      <c r="L4" s="20">
        <f>POWER(10,1.5*H4+9.05)</f>
        <v>1.6639512030169131E+19</v>
      </c>
      <c r="M4" s="25">
        <f>J4*(1.5-I4)/I4*(1-O4)/O4/(L4-K4)</f>
        <v>1.2142046764335344E-4</v>
      </c>
      <c r="N4" s="26">
        <f>J4/L4</f>
        <v>4.4968022350241334E-5</v>
      </c>
      <c r="O4">
        <f>POWER(10,-I4*(H4-G4))</f>
        <v>0.16566837382927743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15</v>
      </c>
      <c r="E5" s="19">
        <f t="shared" si="0"/>
        <v>60</v>
      </c>
      <c r="F5" s="20">
        <f t="shared" ref="F5:F12" si="2">D5/SIN(E5*PI()/180)</f>
        <v>17.320508075688775</v>
      </c>
      <c r="G5" s="20">
        <v>6</v>
      </c>
      <c r="H5" s="22">
        <f t="shared" ref="H5:H12" si="3">3.93+1.02*LOG(C5*F5)</f>
        <v>6.6533228793491954</v>
      </c>
      <c r="I5" s="20">
        <v>1</v>
      </c>
      <c r="J5" s="21">
        <f t="shared" si="1"/>
        <v>561184461652316.37</v>
      </c>
      <c r="K5" s="20">
        <f t="shared" ref="K5:L12" si="4">POWER(10,1.5*G5+9.05)</f>
        <v>1.1220184543019693E+18</v>
      </c>
      <c r="L5" s="20">
        <f t="shared" si="4"/>
        <v>1.071480616822049E+19</v>
      </c>
      <c r="M5" s="25">
        <f t="shared" ref="M5:M12" si="5">J5*(1.5-I5)/I5*(1-O5)/O5/(L5-K5)</f>
        <v>1.0240961794815433E-4</v>
      </c>
      <c r="N5" s="26">
        <f t="shared" ref="N5:N12" si="6">J5/L5</f>
        <v>5.2374672284484047E-5</v>
      </c>
      <c r="O5">
        <f t="shared" ref="O5:O12" si="7">POWER(10,-I5*(H5-G5))</f>
        <v>0.22216575692492838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15</v>
      </c>
      <c r="E6" s="19">
        <f t="shared" si="0"/>
        <v>60</v>
      </c>
      <c r="F6" s="20">
        <f t="shared" si="2"/>
        <v>17.320508075688775</v>
      </c>
      <c r="G6" s="20">
        <v>6</v>
      </c>
      <c r="H6" s="22">
        <f t="shared" si="3"/>
        <v>6.5203824354842892</v>
      </c>
      <c r="I6" s="20">
        <v>1</v>
      </c>
      <c r="J6" s="21">
        <f t="shared" si="1"/>
        <v>415692193816530.62</v>
      </c>
      <c r="K6" s="20">
        <f t="shared" si="4"/>
        <v>1.1220184543019693E+18</v>
      </c>
      <c r="L6" s="20">
        <f t="shared" si="4"/>
        <v>6.769765935552041E+18</v>
      </c>
      <c r="M6" s="25">
        <f t="shared" si="5"/>
        <v>8.5167288982526906E-5</v>
      </c>
      <c r="N6" s="26">
        <f t="shared" si="6"/>
        <v>6.1404219551149515E-5</v>
      </c>
      <c r="O6">
        <f t="shared" si="7"/>
        <v>0.30172935509270127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15</v>
      </c>
      <c r="E7" s="19">
        <f t="shared" si="0"/>
        <v>60</v>
      </c>
      <c r="F7" s="20">
        <f t="shared" si="2"/>
        <v>17.320508075688775</v>
      </c>
      <c r="G7" s="20">
        <v>6</v>
      </c>
      <c r="H7" s="22">
        <f t="shared" si="3"/>
        <v>6.3929449241438228</v>
      </c>
      <c r="I7" s="20">
        <v>1</v>
      </c>
      <c r="J7" s="21">
        <f t="shared" si="1"/>
        <v>389711431702997.44</v>
      </c>
      <c r="K7" s="20">
        <f t="shared" si="4"/>
        <v>1.1220184543019693E+18</v>
      </c>
      <c r="L7" s="20">
        <f t="shared" si="4"/>
        <v>4.3593063109149763E+18</v>
      </c>
      <c r="M7" s="25">
        <f t="shared" si="5"/>
        <v>8.8565737630161924E-5</v>
      </c>
      <c r="N7" s="26">
        <f t="shared" si="6"/>
        <v>8.9397579318348187E-5</v>
      </c>
      <c r="O7">
        <f t="shared" si="7"/>
        <v>0.40462720198919566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15</v>
      </c>
      <c r="E8" s="19">
        <f t="shared" si="0"/>
        <v>60</v>
      </c>
      <c r="F8" s="20">
        <f t="shared" si="2"/>
        <v>17.320508075688775</v>
      </c>
      <c r="G8" s="20">
        <v>6</v>
      </c>
      <c r="H8" s="22">
        <f t="shared" si="3"/>
        <v>6.9262812443297674</v>
      </c>
      <c r="I8" s="20">
        <v>1</v>
      </c>
      <c r="J8" s="21">
        <f t="shared" si="1"/>
        <v>1299038105676658.2</v>
      </c>
      <c r="K8" s="20">
        <f t="shared" si="4"/>
        <v>1.1220184543019693E+18</v>
      </c>
      <c r="L8" s="20">
        <f t="shared" si="4"/>
        <v>2.7505647090044547E+19</v>
      </c>
      <c r="M8" s="25">
        <f t="shared" si="5"/>
        <v>1.8313058222590246E-4</v>
      </c>
      <c r="N8" s="26">
        <f t="shared" si="6"/>
        <v>4.7228051077076273E-5</v>
      </c>
      <c r="O8">
        <f t="shared" si="7"/>
        <v>0.11850011059530206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15</v>
      </c>
      <c r="E9" s="19">
        <f t="shared" si="0"/>
        <v>60</v>
      </c>
      <c r="F9" s="20">
        <f t="shared" si="2"/>
        <v>17.320508075688775</v>
      </c>
      <c r="G9" s="20">
        <v>6</v>
      </c>
      <c r="H9" s="22">
        <f t="shared" si="3"/>
        <v>6.7682812451443093</v>
      </c>
      <c r="I9" s="20">
        <v>1</v>
      </c>
      <c r="J9" s="21">
        <f t="shared" si="1"/>
        <v>909326673973660.87</v>
      </c>
      <c r="K9" s="20">
        <f t="shared" si="4"/>
        <v>1.1220184543019693E+18</v>
      </c>
      <c r="L9" s="20">
        <f t="shared" si="4"/>
        <v>1.5937561282599979E+19</v>
      </c>
      <c r="M9" s="25">
        <f t="shared" si="5"/>
        <v>1.4930390242685033E-4</v>
      </c>
      <c r="N9" s="26">
        <f t="shared" si="6"/>
        <v>5.7055571919050694E-5</v>
      </c>
      <c r="O9">
        <f t="shared" si="7"/>
        <v>0.17049779032790366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15</v>
      </c>
      <c r="E10" s="19">
        <f>IF($C$17="max",60,40)</f>
        <v>40</v>
      </c>
      <c r="F10" s="20">
        <f t="shared" si="2"/>
        <v>23.335857402906189</v>
      </c>
      <c r="G10" s="20">
        <v>6</v>
      </c>
      <c r="H10" s="22">
        <f t="shared" si="3"/>
        <v>6.9128127883319443</v>
      </c>
      <c r="I10" s="20">
        <v>1</v>
      </c>
      <c r="J10" s="21">
        <f t="shared" si="1"/>
        <v>252027259951386.84</v>
      </c>
      <c r="K10" s="20">
        <f t="shared" si="4"/>
        <v>1.1220184543019693E+18</v>
      </c>
      <c r="L10" s="20">
        <f t="shared" si="4"/>
        <v>2.6255432849302675E+19</v>
      </c>
      <c r="M10" s="25">
        <f t="shared" si="5"/>
        <v>3.6004620965154482E-5</v>
      </c>
      <c r="N10" s="26">
        <f t="shared" si="6"/>
        <v>9.5990517999812939E-6</v>
      </c>
      <c r="O10">
        <f t="shared" si="7"/>
        <v>0.12223264558520136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15</v>
      </c>
      <c r="E11" s="19">
        <f>IF($C$17="max",60,40)</f>
        <v>40</v>
      </c>
      <c r="F11" s="20">
        <f t="shared" si="2"/>
        <v>23.335857402906189</v>
      </c>
      <c r="G11" s="20">
        <v>6</v>
      </c>
      <c r="H11" s="22">
        <f t="shared" si="3"/>
        <v>6.553586619858355</v>
      </c>
      <c r="I11" s="20">
        <v>1</v>
      </c>
      <c r="J11" s="21">
        <f t="shared" si="1"/>
        <v>112012115533949.72</v>
      </c>
      <c r="K11" s="20">
        <f t="shared" si="4"/>
        <v>1.1220184543019693E+18</v>
      </c>
      <c r="L11" s="20">
        <f t="shared" si="4"/>
        <v>7.5924148472656988E+18</v>
      </c>
      <c r="M11" s="25">
        <f t="shared" si="5"/>
        <v>2.2310662931184297E-5</v>
      </c>
      <c r="N11" s="26">
        <f t="shared" si="6"/>
        <v>1.4753160593469059E-5</v>
      </c>
      <c r="O11">
        <f t="shared" si="7"/>
        <v>0.2795203169841281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15</v>
      </c>
      <c r="E12" s="19">
        <f>IF($C$17="max",60,40)</f>
        <v>40</v>
      </c>
      <c r="F12" s="20">
        <f t="shared" si="2"/>
        <v>23.335857402906189</v>
      </c>
      <c r="G12" s="20">
        <v>6</v>
      </c>
      <c r="H12" s="22">
        <f t="shared" si="3"/>
        <v>6.7853752769914788</v>
      </c>
      <c r="I12" s="20">
        <v>1</v>
      </c>
      <c r="J12" s="21">
        <f t="shared" si="1"/>
        <v>189020444963540.12</v>
      </c>
      <c r="K12" s="20">
        <f t="shared" si="4"/>
        <v>1.1220184543019693E+18</v>
      </c>
      <c r="L12" s="20">
        <f t="shared" si="4"/>
        <v>1.6906858406240635E+19</v>
      </c>
      <c r="M12" s="25">
        <f t="shared" si="5"/>
        <v>3.0539584949266738E-5</v>
      </c>
      <c r="N12" s="26">
        <f t="shared" si="6"/>
        <v>1.1180104571868252E-5</v>
      </c>
      <c r="O12">
        <f t="shared" si="7"/>
        <v>0.1639172740076337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6.780760390689661</v>
      </c>
      <c r="M16" s="20"/>
      <c r="N16" s="20"/>
    </row>
    <row r="17" spans="1:14" ht="16" thickBot="1" x14ac:dyDescent="0.4">
      <c r="A17" s="126" t="s">
        <v>33</v>
      </c>
      <c r="B17" s="127">
        <v>15</v>
      </c>
      <c r="C17" s="127" t="s">
        <v>32</v>
      </c>
      <c r="D17" s="127" t="s">
        <v>32</v>
      </c>
      <c r="E17" s="127" t="s">
        <v>29</v>
      </c>
      <c r="F17" s="128">
        <v>21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6.6533228793491954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6.5203824354842892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8.8565737630161924E-5</v>
      </c>
      <c r="K19" s="20">
        <f t="shared" si="10"/>
        <v>11291.048059418412</v>
      </c>
      <c r="L19" s="37">
        <f t="shared" si="11"/>
        <v>6.3929449241438228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1.8313058222590246E-4</v>
      </c>
      <c r="K20" s="20">
        <f t="shared" si="10"/>
        <v>5460.5843974571135</v>
      </c>
      <c r="L20" s="37">
        <f t="shared" si="11"/>
        <v>6.9262812443297674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1.4930390242685033E-4</v>
      </c>
      <c r="K21" s="20">
        <f t="shared" si="10"/>
        <v>6697.7485768661545</v>
      </c>
      <c r="L21" s="37">
        <f t="shared" si="11"/>
        <v>6.7682812451443093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3.6004620965154482E-5</v>
      </c>
      <c r="K22" s="20">
        <f t="shared" si="10"/>
        <v>27774.212675861989</v>
      </c>
      <c r="L22" s="37">
        <f t="shared" si="11"/>
        <v>6.9128127883319443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2.2310662931184297E-5</v>
      </c>
      <c r="K23" s="20">
        <f t="shared" si="10"/>
        <v>44821.617496729305</v>
      </c>
      <c r="L23" s="37">
        <f t="shared" si="11"/>
        <v>6.553586619858355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3.0539584949266738E-5</v>
      </c>
      <c r="K24" s="20">
        <f t="shared" si="10"/>
        <v>32744.387379894964</v>
      </c>
      <c r="L24" s="37">
        <f t="shared" si="11"/>
        <v>6.7853752769914788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3.6400000000000002E-2</v>
      </c>
      <c r="C28" s="1">
        <v>5.9799999999999999E-2</v>
      </c>
      <c r="D28" s="1">
        <v>0.19900000000000001</v>
      </c>
      <c r="E28" s="1">
        <v>0.26200000000000001</v>
      </c>
      <c r="F28" s="1">
        <v>0.439</v>
      </c>
      <c r="G28">
        <v>0</v>
      </c>
    </row>
    <row r="29" spans="1:14" x14ac:dyDescent="0.25">
      <c r="A29">
        <v>2</v>
      </c>
      <c r="B29" s="1">
        <v>4.1399999999999999E-2</v>
      </c>
      <c r="C29" s="1">
        <v>6.7900000000000002E-2</v>
      </c>
      <c r="D29" s="1">
        <v>0.23</v>
      </c>
      <c r="E29" s="1">
        <v>0.30199999999999999</v>
      </c>
      <c r="F29" s="1">
        <v>0.51200000000000001</v>
      </c>
      <c r="G29">
        <v>0</v>
      </c>
    </row>
    <row r="30" spans="1:14" x14ac:dyDescent="0.25">
      <c r="A30">
        <v>3</v>
      </c>
      <c r="B30" s="1">
        <v>5.2200000000000003E-2</v>
      </c>
      <c r="C30" s="1">
        <v>8.6699999999999999E-2</v>
      </c>
      <c r="D30" s="1">
        <v>0.29699999999999999</v>
      </c>
      <c r="E30" s="1">
        <v>0.39500000000000002</v>
      </c>
      <c r="F30" s="1">
        <v>0.68200000000000005</v>
      </c>
      <c r="G30">
        <v>0</v>
      </c>
    </row>
    <row r="31" spans="1:14" x14ac:dyDescent="0.25">
      <c r="A31">
        <v>4</v>
      </c>
      <c r="B31" s="1">
        <v>8.72E-2</v>
      </c>
      <c r="C31" s="1">
        <v>0.14399999999999999</v>
      </c>
      <c r="D31" s="1">
        <v>0.49</v>
      </c>
      <c r="E31" s="1">
        <v>0.64600000000000002</v>
      </c>
      <c r="F31" s="1">
        <v>1.1000000000000001</v>
      </c>
      <c r="G31">
        <v>0</v>
      </c>
    </row>
    <row r="32" spans="1:14" x14ac:dyDescent="0.25">
      <c r="A32">
        <v>5</v>
      </c>
      <c r="B32" s="1">
        <v>8.8700000000000001E-2</v>
      </c>
      <c r="C32" s="1">
        <v>0.14099999999999999</v>
      </c>
      <c r="D32" s="1">
        <v>0.46600000000000003</v>
      </c>
      <c r="E32" s="1">
        <v>0.61199999999999999</v>
      </c>
      <c r="F32" s="1">
        <v>1.04</v>
      </c>
      <c r="G32">
        <v>0</v>
      </c>
    </row>
    <row r="33" spans="1:7" x14ac:dyDescent="0.25">
      <c r="A33">
        <v>6</v>
      </c>
      <c r="B33" s="1">
        <v>6.3E-2</v>
      </c>
      <c r="C33" s="1">
        <v>9.8400000000000001E-2</v>
      </c>
      <c r="D33" s="1">
        <v>0.32300000000000001</v>
      </c>
      <c r="E33" s="1">
        <v>0.42699999999999999</v>
      </c>
      <c r="F33" s="1">
        <v>0.73899999999999999</v>
      </c>
      <c r="G33">
        <v>0</v>
      </c>
    </row>
    <row r="34" spans="1:7" x14ac:dyDescent="0.25">
      <c r="A34">
        <v>7</v>
      </c>
      <c r="B34" s="1">
        <v>4.5499999999999999E-2</v>
      </c>
      <c r="C34" s="1">
        <v>7.2300000000000003E-2</v>
      </c>
      <c r="D34" s="1">
        <v>0.251</v>
      </c>
      <c r="E34" s="1">
        <v>0.33800000000000002</v>
      </c>
      <c r="F34" s="1">
        <v>0.59099999999999997</v>
      </c>
      <c r="G34">
        <v>0</v>
      </c>
    </row>
    <row r="35" spans="1:7" x14ac:dyDescent="0.25">
      <c r="A35">
        <v>8</v>
      </c>
      <c r="B35" s="1">
        <v>3.2000000000000001E-2</v>
      </c>
      <c r="C35" s="1">
        <v>5.11E-2</v>
      </c>
      <c r="D35" s="1">
        <v>0.182</v>
      </c>
      <c r="E35" s="1">
        <v>0.246</v>
      </c>
      <c r="F35" s="1">
        <v>0.437</v>
      </c>
      <c r="G35">
        <v>0</v>
      </c>
    </row>
    <row r="36" spans="1:7" x14ac:dyDescent="0.25">
      <c r="A36">
        <v>9</v>
      </c>
      <c r="B36" s="1">
        <v>1.2500000000000001E-2</v>
      </c>
      <c r="C36" s="1">
        <v>2.06E-2</v>
      </c>
      <c r="D36" s="1">
        <v>8.1000000000000003E-2</v>
      </c>
      <c r="E36" s="1">
        <v>0.111</v>
      </c>
      <c r="F36" s="1">
        <v>0.20499999999999999</v>
      </c>
      <c r="G36">
        <v>0</v>
      </c>
    </row>
    <row r="37" spans="1:7" x14ac:dyDescent="0.25">
      <c r="A37">
        <v>10</v>
      </c>
      <c r="B37" s="1">
        <v>4.5999999999999999E-3</v>
      </c>
      <c r="C37" s="1">
        <v>7.7299999999999999E-3</v>
      </c>
      <c r="D37" s="1">
        <v>3.3599999999999998E-2</v>
      </c>
      <c r="E37" s="1">
        <v>4.7699999999999999E-2</v>
      </c>
      <c r="F37" s="1">
        <v>9.3200000000000005E-2</v>
      </c>
      <c r="G37">
        <v>10000</v>
      </c>
    </row>
    <row r="38" spans="1:7" x14ac:dyDescent="0.25">
      <c r="A38">
        <v>11</v>
      </c>
      <c r="B38" s="1">
        <v>2.2499999999999998E-3</v>
      </c>
      <c r="C38" s="1">
        <v>3.7699999999999999E-3</v>
      </c>
      <c r="D38" s="1">
        <v>1.7299999999999999E-2</v>
      </c>
      <c r="E38" s="1">
        <v>2.4799999999999999E-2</v>
      </c>
      <c r="F38" s="1">
        <v>4.9200000000000001E-2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5.6800000000000003E-2</v>
      </c>
      <c r="C41" s="1">
        <v>8.8900000000000007E-2</v>
      </c>
      <c r="D41" s="1">
        <v>0.248</v>
      </c>
      <c r="E41" s="1">
        <v>0.313</v>
      </c>
      <c r="F41" s="1">
        <v>0.497</v>
      </c>
      <c r="G41">
        <v>0</v>
      </c>
    </row>
    <row r="42" spans="1:7" x14ac:dyDescent="0.25">
      <c r="A42">
        <v>2</v>
      </c>
      <c r="B42" s="1">
        <v>6.1400000000000003E-2</v>
      </c>
      <c r="C42" s="1">
        <v>9.6600000000000005E-2</v>
      </c>
      <c r="D42" s="1">
        <v>0.27200000000000002</v>
      </c>
      <c r="E42" s="1">
        <v>0.34699999999999998</v>
      </c>
      <c r="F42" s="1">
        <v>0.54800000000000004</v>
      </c>
      <c r="G42">
        <v>0</v>
      </c>
    </row>
    <row r="43" spans="1:7" x14ac:dyDescent="0.25">
      <c r="A43">
        <v>3</v>
      </c>
      <c r="B43" s="1">
        <v>7.5300000000000006E-2</v>
      </c>
      <c r="C43" s="1">
        <v>0.121</v>
      </c>
      <c r="D43" s="1">
        <v>0.34699999999999998</v>
      </c>
      <c r="E43" s="1">
        <v>0.438</v>
      </c>
      <c r="F43" s="1">
        <v>0.70099999999999996</v>
      </c>
      <c r="G43">
        <v>0</v>
      </c>
    </row>
    <row r="44" spans="1:7" x14ac:dyDescent="0.25">
      <c r="A44">
        <v>4</v>
      </c>
      <c r="B44" s="1">
        <v>0.11899999999999999</v>
      </c>
      <c r="C44" s="1">
        <v>0.193</v>
      </c>
      <c r="D44" s="1">
        <v>0.56699999999999995</v>
      </c>
      <c r="E44" s="1">
        <v>0.72499999999999998</v>
      </c>
      <c r="F44" s="1">
        <v>1.1599999999999999</v>
      </c>
      <c r="G44">
        <v>0</v>
      </c>
    </row>
    <row r="45" spans="1:7" x14ac:dyDescent="0.25">
      <c r="A45">
        <v>5</v>
      </c>
      <c r="B45" s="1">
        <v>0.13300000000000001</v>
      </c>
      <c r="C45" s="1">
        <v>0.215</v>
      </c>
      <c r="D45" s="1">
        <v>0.64400000000000002</v>
      </c>
      <c r="E45" s="1">
        <v>0.82799999999999996</v>
      </c>
      <c r="F45" s="1">
        <v>1.37</v>
      </c>
      <c r="G45">
        <v>0</v>
      </c>
    </row>
    <row r="46" spans="1:7" x14ac:dyDescent="0.25">
      <c r="A46">
        <v>6</v>
      </c>
      <c r="B46" s="1">
        <v>0.10100000000000001</v>
      </c>
      <c r="C46" s="1">
        <v>0.161</v>
      </c>
      <c r="D46" s="1">
        <v>0.5</v>
      </c>
      <c r="E46" s="1">
        <v>0.65800000000000003</v>
      </c>
      <c r="F46" s="1">
        <v>1.1299999999999999</v>
      </c>
      <c r="G46">
        <v>0</v>
      </c>
    </row>
    <row r="47" spans="1:7" x14ac:dyDescent="0.25">
      <c r="A47">
        <v>7</v>
      </c>
      <c r="B47" s="1">
        <v>7.8200000000000006E-2</v>
      </c>
      <c r="C47" s="1">
        <v>0.124</v>
      </c>
      <c r="D47" s="1">
        <v>0.39800000000000002</v>
      </c>
      <c r="E47" s="1">
        <v>0.53100000000000003</v>
      </c>
      <c r="F47" s="1">
        <v>0.93200000000000005</v>
      </c>
      <c r="G47">
        <v>0</v>
      </c>
    </row>
    <row r="48" spans="1:7" x14ac:dyDescent="0.25">
      <c r="A48">
        <v>8</v>
      </c>
      <c r="B48" s="1">
        <v>6.2199999999999998E-2</v>
      </c>
      <c r="C48" s="1">
        <v>9.8799999999999999E-2</v>
      </c>
      <c r="D48" s="1">
        <v>0.32600000000000001</v>
      </c>
      <c r="E48" s="1">
        <v>0.437</v>
      </c>
      <c r="F48" s="1">
        <v>0.77500000000000002</v>
      </c>
      <c r="G48">
        <v>0</v>
      </c>
    </row>
    <row r="49" spans="1:7" x14ac:dyDescent="0.25">
      <c r="A49">
        <v>9</v>
      </c>
      <c r="B49" s="1">
        <v>2.5899999999999999E-2</v>
      </c>
      <c r="C49" s="1">
        <v>4.1700000000000001E-2</v>
      </c>
      <c r="D49" s="1">
        <v>0.14699999999999999</v>
      </c>
      <c r="E49" s="1">
        <v>0.20100000000000001</v>
      </c>
      <c r="F49" s="1">
        <v>0.37</v>
      </c>
      <c r="G49">
        <v>0</v>
      </c>
    </row>
    <row r="50" spans="1:7" x14ac:dyDescent="0.25">
      <c r="A50">
        <v>10</v>
      </c>
      <c r="B50" s="1">
        <v>8.6400000000000001E-3</v>
      </c>
      <c r="C50" s="1">
        <v>1.43E-2</v>
      </c>
      <c r="D50" s="1">
        <v>5.6300000000000003E-2</v>
      </c>
      <c r="E50" s="1">
        <v>7.8799999999999995E-2</v>
      </c>
      <c r="F50" s="1">
        <v>0.15</v>
      </c>
      <c r="G50">
        <v>0</v>
      </c>
    </row>
    <row r="51" spans="1:7" x14ac:dyDescent="0.25">
      <c r="A51">
        <v>11</v>
      </c>
      <c r="B51" s="1">
        <v>3.9100000000000003E-3</v>
      </c>
      <c r="C51" s="1">
        <v>6.5599999999999999E-3</v>
      </c>
      <c r="D51" s="1">
        <v>2.9700000000000001E-2</v>
      </c>
      <c r="E51" s="1">
        <v>4.2500000000000003E-2</v>
      </c>
      <c r="F51" s="1">
        <v>8.3099999999999993E-2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3.9100000000000003E-2</v>
      </c>
      <c r="C54" s="1">
        <v>7.1800000000000003E-2</v>
      </c>
      <c r="D54" s="1">
        <v>0.32500000000000001</v>
      </c>
      <c r="E54" s="1">
        <v>0.46600000000000003</v>
      </c>
      <c r="F54" s="1">
        <v>0.94799999999999995</v>
      </c>
      <c r="G54">
        <v>0</v>
      </c>
    </row>
    <row r="55" spans="1:7" x14ac:dyDescent="0.25">
      <c r="A55">
        <v>2</v>
      </c>
      <c r="B55" s="1">
        <v>5.1499999999999997E-2</v>
      </c>
      <c r="C55" s="1">
        <v>9.6799999999999997E-2</v>
      </c>
      <c r="D55" s="1">
        <v>0.44800000000000001</v>
      </c>
      <c r="E55" s="1">
        <v>0.64300000000000002</v>
      </c>
      <c r="F55" s="1">
        <v>1.31</v>
      </c>
      <c r="G55">
        <v>0</v>
      </c>
    </row>
    <row r="56" spans="1:7" x14ac:dyDescent="0.25">
      <c r="A56">
        <v>3</v>
      </c>
      <c r="B56" s="1">
        <v>6.5799999999999997E-2</v>
      </c>
      <c r="C56" s="1">
        <v>0.126</v>
      </c>
      <c r="D56" s="1">
        <v>0.59099999999999997</v>
      </c>
      <c r="E56" s="1">
        <v>0.85099999999999998</v>
      </c>
      <c r="F56" s="1">
        <v>1.74</v>
      </c>
      <c r="G56">
        <v>0</v>
      </c>
    </row>
    <row r="57" spans="1:7" x14ac:dyDescent="0.25">
      <c r="A57">
        <v>4</v>
      </c>
      <c r="B57" s="1">
        <v>8.6300000000000002E-2</v>
      </c>
      <c r="C57" s="1">
        <v>0.16400000000000001</v>
      </c>
      <c r="D57" s="1">
        <v>0.755</v>
      </c>
      <c r="E57" s="1">
        <v>1.08</v>
      </c>
      <c r="F57" s="1">
        <v>2.1800000000000002</v>
      </c>
      <c r="G57">
        <v>0</v>
      </c>
    </row>
    <row r="58" spans="1:7" x14ac:dyDescent="0.25">
      <c r="A58">
        <v>5</v>
      </c>
      <c r="B58" s="1">
        <v>7.2599999999999998E-2</v>
      </c>
      <c r="C58" s="1">
        <v>0.13100000000000001</v>
      </c>
      <c r="D58" s="1">
        <v>0.59199999999999997</v>
      </c>
      <c r="E58" s="1">
        <v>0.85299999999999998</v>
      </c>
      <c r="F58" s="1">
        <v>1.76</v>
      </c>
      <c r="G58">
        <v>0</v>
      </c>
    </row>
    <row r="59" spans="1:7" x14ac:dyDescent="0.25">
      <c r="A59">
        <v>6</v>
      </c>
      <c r="B59" s="1">
        <v>5.0299999999999997E-2</v>
      </c>
      <c r="C59" s="1">
        <v>9.0499999999999997E-2</v>
      </c>
      <c r="D59" s="1">
        <v>0.41599999999999998</v>
      </c>
      <c r="E59" s="1">
        <v>0.60499999999999998</v>
      </c>
      <c r="F59" s="1">
        <v>1.27</v>
      </c>
      <c r="G59">
        <v>0</v>
      </c>
    </row>
    <row r="60" spans="1:7" x14ac:dyDescent="0.25">
      <c r="A60">
        <v>7</v>
      </c>
      <c r="B60" s="1">
        <v>3.5400000000000001E-2</v>
      </c>
      <c r="C60" s="1">
        <v>6.3299999999999995E-2</v>
      </c>
      <c r="D60" s="1">
        <v>0.29699999999999999</v>
      </c>
      <c r="E60" s="1">
        <v>0.436</v>
      </c>
      <c r="F60" s="1">
        <v>0.92700000000000005</v>
      </c>
      <c r="G60">
        <v>0</v>
      </c>
    </row>
    <row r="61" spans="1:7" x14ac:dyDescent="0.25">
      <c r="A61">
        <v>8</v>
      </c>
      <c r="B61" s="1">
        <v>2.7400000000000001E-2</v>
      </c>
      <c r="C61" s="1">
        <v>4.8800000000000003E-2</v>
      </c>
      <c r="D61" s="1">
        <v>0.23300000000000001</v>
      </c>
      <c r="E61" s="1">
        <v>0.34399999999999997</v>
      </c>
      <c r="F61" s="1">
        <v>0.73299999999999998</v>
      </c>
      <c r="G61">
        <v>0</v>
      </c>
    </row>
    <row r="62" spans="1:7" x14ac:dyDescent="0.25">
      <c r="A62">
        <v>9</v>
      </c>
      <c r="B62" s="1">
        <v>1.2200000000000001E-2</v>
      </c>
      <c r="C62" s="1">
        <v>2.2200000000000001E-2</v>
      </c>
      <c r="D62" s="1">
        <v>0.11899999999999999</v>
      </c>
      <c r="E62" s="1">
        <v>0.18</v>
      </c>
      <c r="F62" s="1">
        <v>0.40100000000000002</v>
      </c>
      <c r="G62">
        <v>0</v>
      </c>
    </row>
    <row r="63" spans="1:7" x14ac:dyDescent="0.25">
      <c r="A63">
        <v>10</v>
      </c>
      <c r="B63" s="1">
        <v>4.9500000000000004E-3</v>
      </c>
      <c r="C63" s="1">
        <v>9.1199999999999996E-3</v>
      </c>
      <c r="D63" s="1">
        <v>5.5E-2</v>
      </c>
      <c r="E63" s="1">
        <v>8.5300000000000001E-2</v>
      </c>
      <c r="F63" s="1">
        <v>0.193</v>
      </c>
      <c r="G63">
        <v>10000</v>
      </c>
    </row>
    <row r="64" spans="1:7" x14ac:dyDescent="0.25">
      <c r="A64">
        <v>11</v>
      </c>
      <c r="B64" s="1">
        <v>2.5799999999999998E-3</v>
      </c>
      <c r="C64" s="1">
        <v>4.7000000000000002E-3</v>
      </c>
      <c r="D64" s="1">
        <v>2.8500000000000001E-2</v>
      </c>
      <c r="E64" s="1">
        <v>4.3799999999999999E-2</v>
      </c>
      <c r="F64" s="1">
        <v>9.7299999999999998E-2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4.7399999999999998E-2</v>
      </c>
      <c r="C67" s="1">
        <v>7.8600000000000003E-2</v>
      </c>
      <c r="D67" s="1">
        <v>0.27200000000000002</v>
      </c>
      <c r="E67" s="1">
        <v>0.36699999999999999</v>
      </c>
      <c r="F67" s="1">
        <v>0.66900000000000004</v>
      </c>
      <c r="G67">
        <v>0</v>
      </c>
    </row>
    <row r="68" spans="1:7" x14ac:dyDescent="0.25">
      <c r="A68">
        <v>2</v>
      </c>
      <c r="B68" s="1">
        <v>5.6099999999999997E-2</v>
      </c>
      <c r="C68" s="1">
        <v>9.2999999999999999E-2</v>
      </c>
      <c r="D68" s="1">
        <v>0.32400000000000001</v>
      </c>
      <c r="E68" s="1">
        <v>0.437</v>
      </c>
      <c r="F68" s="1">
        <v>0.79600000000000004</v>
      </c>
      <c r="G68">
        <v>0</v>
      </c>
    </row>
    <row r="69" spans="1:7" x14ac:dyDescent="0.25">
      <c r="A69">
        <v>3</v>
      </c>
      <c r="B69" s="1">
        <v>6.5799999999999997E-2</v>
      </c>
      <c r="C69" s="1">
        <v>0.11</v>
      </c>
      <c r="D69" s="1">
        <v>0.38400000000000001</v>
      </c>
      <c r="E69" s="1">
        <v>0.52</v>
      </c>
      <c r="F69" s="1">
        <v>0.95499999999999996</v>
      </c>
      <c r="G69">
        <v>0</v>
      </c>
    </row>
    <row r="70" spans="1:7" x14ac:dyDescent="0.25">
      <c r="A70">
        <v>4</v>
      </c>
      <c r="B70" s="1">
        <v>0.11899999999999999</v>
      </c>
      <c r="C70" s="1">
        <v>0.20100000000000001</v>
      </c>
      <c r="D70" s="1">
        <v>0.72699999999999998</v>
      </c>
      <c r="E70" s="1">
        <v>0.99199999999999999</v>
      </c>
      <c r="F70" s="1">
        <v>1.85</v>
      </c>
      <c r="G70">
        <v>0</v>
      </c>
    </row>
    <row r="71" spans="1:7" x14ac:dyDescent="0.25">
      <c r="A71">
        <v>5</v>
      </c>
      <c r="B71" s="1">
        <v>9.7199999999999995E-2</v>
      </c>
      <c r="C71" s="1">
        <v>0.16300000000000001</v>
      </c>
      <c r="D71" s="1">
        <v>0.58199999999999996</v>
      </c>
      <c r="E71" s="1">
        <v>0.79300000000000004</v>
      </c>
      <c r="F71" s="1">
        <v>1.48</v>
      </c>
      <c r="G71">
        <v>0</v>
      </c>
    </row>
    <row r="72" spans="1:7" x14ac:dyDescent="0.25">
      <c r="A72">
        <v>6</v>
      </c>
      <c r="B72" s="1">
        <v>6.7599999999999993E-2</v>
      </c>
      <c r="C72" s="1">
        <v>0.112</v>
      </c>
      <c r="D72" s="1">
        <v>0.4</v>
      </c>
      <c r="E72" s="1">
        <v>0.54700000000000004</v>
      </c>
      <c r="F72" s="1">
        <v>1.03</v>
      </c>
      <c r="G72">
        <v>0</v>
      </c>
    </row>
    <row r="73" spans="1:7" x14ac:dyDescent="0.25">
      <c r="A73">
        <v>7</v>
      </c>
      <c r="B73" s="1">
        <v>5.2400000000000002E-2</v>
      </c>
      <c r="C73" s="1">
        <v>8.6599999999999996E-2</v>
      </c>
      <c r="D73" s="1">
        <v>0.317</v>
      </c>
      <c r="E73" s="1">
        <v>0.437</v>
      </c>
      <c r="F73" s="1">
        <v>0.83</v>
      </c>
      <c r="G73">
        <v>0</v>
      </c>
    </row>
    <row r="74" spans="1:7" x14ac:dyDescent="0.25">
      <c r="A74">
        <v>8</v>
      </c>
      <c r="B74" s="1">
        <v>4.0399999999999998E-2</v>
      </c>
      <c r="C74" s="1">
        <v>6.6400000000000001E-2</v>
      </c>
      <c r="D74" s="1">
        <v>0.249</v>
      </c>
      <c r="E74" s="1">
        <v>0.34699999999999998</v>
      </c>
      <c r="F74" s="1">
        <v>0.67</v>
      </c>
      <c r="G74">
        <v>0</v>
      </c>
    </row>
    <row r="75" spans="1:7" x14ac:dyDescent="0.25">
      <c r="A75">
        <v>9</v>
      </c>
      <c r="B75" s="1">
        <v>1.6799999999999999E-2</v>
      </c>
      <c r="C75" s="1">
        <v>2.8199999999999999E-2</v>
      </c>
      <c r="D75" s="1">
        <v>0.12</v>
      </c>
      <c r="E75" s="1">
        <v>0.17399999999999999</v>
      </c>
      <c r="F75" s="1">
        <v>0.35699999999999998</v>
      </c>
      <c r="G75">
        <v>0</v>
      </c>
    </row>
    <row r="76" spans="1:7" x14ac:dyDescent="0.25">
      <c r="A76">
        <v>10</v>
      </c>
      <c r="B76" s="1">
        <v>5.8900000000000003E-3</v>
      </c>
      <c r="C76" s="1">
        <v>1.01E-2</v>
      </c>
      <c r="D76" s="1">
        <v>4.87E-2</v>
      </c>
      <c r="E76" s="1">
        <v>7.2800000000000004E-2</v>
      </c>
      <c r="F76" s="1">
        <v>0.158</v>
      </c>
      <c r="G76">
        <v>0</v>
      </c>
    </row>
    <row r="77" spans="1:7" x14ac:dyDescent="0.25">
      <c r="A77">
        <v>11</v>
      </c>
      <c r="B77" s="1">
        <v>3.14E-3</v>
      </c>
      <c r="C77" s="1">
        <v>5.3E-3</v>
      </c>
      <c r="D77" s="1">
        <v>2.6100000000000002E-2</v>
      </c>
      <c r="E77" s="1">
        <v>3.9300000000000002E-2</v>
      </c>
      <c r="F77" s="1">
        <v>8.5400000000000004E-2</v>
      </c>
      <c r="G77">
        <v>10000</v>
      </c>
    </row>
    <row r="78" spans="1:7" x14ac:dyDescent="0.25">
      <c r="A78" t="s">
        <v>49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15</v>
      </c>
      <c r="E4" s="19">
        <f t="shared" ref="E4:E9" si="0">IF($C$17="max",80,60)</f>
        <v>60</v>
      </c>
      <c r="F4" s="20">
        <f>D4/SIN(E4*PI()/180)</f>
        <v>17.320508075688775</v>
      </c>
      <c r="G4" s="20">
        <v>6</v>
      </c>
      <c r="H4" s="22">
        <f>3.93+1.02*LOG(C4*F4)</f>
        <v>6.780760390689661</v>
      </c>
      <c r="I4" s="20">
        <v>1</v>
      </c>
      <c r="J4" s="21">
        <f t="shared" ref="J4:J12" si="1">$C$2*C4*F4*1000000*B4*0.001</f>
        <v>748245948869755</v>
      </c>
      <c r="K4" s="20">
        <f>POWER(10,1.5*G4+9.05)</f>
        <v>1.1220184543019693E+18</v>
      </c>
      <c r="L4" s="20">
        <f>POWER(10,1.5*H4+9.05)</f>
        <v>1.6639512030169131E+19</v>
      </c>
      <c r="M4" s="25">
        <f>J4*(1.5-I4)/I4*(1-O4)/O4/(L4-K4)</f>
        <v>1.2142046764335344E-4</v>
      </c>
      <c r="N4" s="26">
        <f>J4/L4</f>
        <v>4.4968022350241334E-5</v>
      </c>
      <c r="O4">
        <f>POWER(10,-I4*(H4-G4))</f>
        <v>0.16566837382927743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15</v>
      </c>
      <c r="E5" s="19">
        <f t="shared" si="0"/>
        <v>60</v>
      </c>
      <c r="F5" s="20">
        <f t="shared" ref="F5:F12" si="2">D5/SIN(E5*PI()/180)</f>
        <v>17.320508075688775</v>
      </c>
      <c r="G5" s="20">
        <v>6</v>
      </c>
      <c r="H5" s="22">
        <f t="shared" ref="H5:H12" si="3">3.93+1.02*LOG(C5*F5)</f>
        <v>6.6533228793491954</v>
      </c>
      <c r="I5" s="20">
        <v>1</v>
      </c>
      <c r="J5" s="21">
        <f t="shared" si="1"/>
        <v>561184461652316.37</v>
      </c>
      <c r="K5" s="20">
        <f t="shared" ref="K5:L12" si="4">POWER(10,1.5*G5+9.05)</f>
        <v>1.1220184543019693E+18</v>
      </c>
      <c r="L5" s="20">
        <f t="shared" si="4"/>
        <v>1.071480616822049E+19</v>
      </c>
      <c r="M5" s="25">
        <f t="shared" ref="M5:M12" si="5">J5*(1.5-I5)/I5*(1-O5)/O5/(L5-K5)</f>
        <v>1.0240961794815433E-4</v>
      </c>
      <c r="N5" s="26">
        <f t="shared" ref="N5:N12" si="6">J5/L5</f>
        <v>5.2374672284484047E-5</v>
      </c>
      <c r="O5">
        <f t="shared" ref="O5:O12" si="7">POWER(10,-I5*(H5-G5))</f>
        <v>0.22216575692492838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15</v>
      </c>
      <c r="E6" s="19">
        <f t="shared" si="0"/>
        <v>60</v>
      </c>
      <c r="F6" s="20">
        <f t="shared" si="2"/>
        <v>17.320508075688775</v>
      </c>
      <c r="G6" s="20">
        <v>6</v>
      </c>
      <c r="H6" s="22">
        <f t="shared" si="3"/>
        <v>6.5203824354842892</v>
      </c>
      <c r="I6" s="20">
        <v>1</v>
      </c>
      <c r="J6" s="21">
        <f t="shared" si="1"/>
        <v>415692193816530.62</v>
      </c>
      <c r="K6" s="20">
        <f t="shared" si="4"/>
        <v>1.1220184543019693E+18</v>
      </c>
      <c r="L6" s="20">
        <f t="shared" si="4"/>
        <v>6.769765935552041E+18</v>
      </c>
      <c r="M6" s="25">
        <f t="shared" si="5"/>
        <v>8.5167288982526906E-5</v>
      </c>
      <c r="N6" s="26">
        <f t="shared" si="6"/>
        <v>6.1404219551149515E-5</v>
      </c>
      <c r="O6">
        <f t="shared" si="7"/>
        <v>0.30172935509270127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15</v>
      </c>
      <c r="E7" s="19">
        <f t="shared" si="0"/>
        <v>60</v>
      </c>
      <c r="F7" s="20">
        <f t="shared" si="2"/>
        <v>17.320508075688775</v>
      </c>
      <c r="G7" s="20">
        <v>6</v>
      </c>
      <c r="H7" s="22">
        <f t="shared" si="3"/>
        <v>6.3929449241438228</v>
      </c>
      <c r="I7" s="20">
        <v>1</v>
      </c>
      <c r="J7" s="21">
        <f t="shared" si="1"/>
        <v>389711431702997.44</v>
      </c>
      <c r="K7" s="20">
        <f t="shared" si="4"/>
        <v>1.1220184543019693E+18</v>
      </c>
      <c r="L7" s="20">
        <f t="shared" si="4"/>
        <v>4.3593063109149763E+18</v>
      </c>
      <c r="M7" s="25">
        <f t="shared" si="5"/>
        <v>8.8565737630161924E-5</v>
      </c>
      <c r="N7" s="26">
        <f t="shared" si="6"/>
        <v>8.9397579318348187E-5</v>
      </c>
      <c r="O7">
        <f t="shared" si="7"/>
        <v>0.40462720198919566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15</v>
      </c>
      <c r="E8" s="19">
        <f t="shared" si="0"/>
        <v>60</v>
      </c>
      <c r="F8" s="20">
        <f t="shared" si="2"/>
        <v>17.320508075688775</v>
      </c>
      <c r="G8" s="20">
        <v>6</v>
      </c>
      <c r="H8" s="22">
        <f t="shared" si="3"/>
        <v>6.9262812443297674</v>
      </c>
      <c r="I8" s="20">
        <v>1</v>
      </c>
      <c r="J8" s="21">
        <f t="shared" si="1"/>
        <v>1299038105676658.2</v>
      </c>
      <c r="K8" s="20">
        <f t="shared" si="4"/>
        <v>1.1220184543019693E+18</v>
      </c>
      <c r="L8" s="20">
        <f t="shared" si="4"/>
        <v>2.7505647090044547E+19</v>
      </c>
      <c r="M8" s="25">
        <f t="shared" si="5"/>
        <v>1.8313058222590246E-4</v>
      </c>
      <c r="N8" s="26">
        <f t="shared" si="6"/>
        <v>4.7228051077076273E-5</v>
      </c>
      <c r="O8">
        <f t="shared" si="7"/>
        <v>0.11850011059530206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15</v>
      </c>
      <c r="E9" s="19">
        <f t="shared" si="0"/>
        <v>60</v>
      </c>
      <c r="F9" s="20">
        <f t="shared" si="2"/>
        <v>17.320508075688775</v>
      </c>
      <c r="G9" s="20">
        <v>6</v>
      </c>
      <c r="H9" s="22">
        <f t="shared" si="3"/>
        <v>6.7682812451443093</v>
      </c>
      <c r="I9" s="20">
        <v>1</v>
      </c>
      <c r="J9" s="21">
        <f t="shared" si="1"/>
        <v>909326673973660.87</v>
      </c>
      <c r="K9" s="20">
        <f t="shared" si="4"/>
        <v>1.1220184543019693E+18</v>
      </c>
      <c r="L9" s="20">
        <f t="shared" si="4"/>
        <v>1.5937561282599979E+19</v>
      </c>
      <c r="M9" s="25">
        <f t="shared" si="5"/>
        <v>1.4930390242685033E-4</v>
      </c>
      <c r="N9" s="26">
        <f t="shared" si="6"/>
        <v>5.7055571919050694E-5</v>
      </c>
      <c r="O9">
        <f t="shared" si="7"/>
        <v>0.17049779032790366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15</v>
      </c>
      <c r="E10" s="19">
        <f>IF($C$17="max",60,40)</f>
        <v>40</v>
      </c>
      <c r="F10" s="20">
        <f t="shared" si="2"/>
        <v>23.335857402906189</v>
      </c>
      <c r="G10" s="20">
        <v>6</v>
      </c>
      <c r="H10" s="22">
        <f t="shared" si="3"/>
        <v>6.9128127883319443</v>
      </c>
      <c r="I10" s="20">
        <v>1</v>
      </c>
      <c r="J10" s="21">
        <f t="shared" si="1"/>
        <v>252027259951386.84</v>
      </c>
      <c r="K10" s="20">
        <f t="shared" si="4"/>
        <v>1.1220184543019693E+18</v>
      </c>
      <c r="L10" s="20">
        <f t="shared" si="4"/>
        <v>2.6255432849302675E+19</v>
      </c>
      <c r="M10" s="25">
        <f t="shared" si="5"/>
        <v>3.6004620965154482E-5</v>
      </c>
      <c r="N10" s="26">
        <f t="shared" si="6"/>
        <v>9.5990517999812939E-6</v>
      </c>
      <c r="O10">
        <f t="shared" si="7"/>
        <v>0.12223264558520136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15</v>
      </c>
      <c r="E11" s="19">
        <f>IF($C$17="max",60,40)</f>
        <v>40</v>
      </c>
      <c r="F11" s="20">
        <f t="shared" si="2"/>
        <v>23.335857402906189</v>
      </c>
      <c r="G11" s="20">
        <v>6</v>
      </c>
      <c r="H11" s="22">
        <f t="shared" si="3"/>
        <v>6.553586619858355</v>
      </c>
      <c r="I11" s="20">
        <v>1</v>
      </c>
      <c r="J11" s="21">
        <f t="shared" si="1"/>
        <v>112012115533949.72</v>
      </c>
      <c r="K11" s="20">
        <f t="shared" si="4"/>
        <v>1.1220184543019693E+18</v>
      </c>
      <c r="L11" s="20">
        <f t="shared" si="4"/>
        <v>7.5924148472656988E+18</v>
      </c>
      <c r="M11" s="25">
        <f t="shared" si="5"/>
        <v>2.2310662931184297E-5</v>
      </c>
      <c r="N11" s="26">
        <f t="shared" si="6"/>
        <v>1.4753160593469059E-5</v>
      </c>
      <c r="O11">
        <f t="shared" si="7"/>
        <v>0.2795203169841281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15</v>
      </c>
      <c r="E12" s="19">
        <f>IF($C$17="max",60,40)</f>
        <v>40</v>
      </c>
      <c r="F12" s="20">
        <f t="shared" si="2"/>
        <v>23.335857402906189</v>
      </c>
      <c r="G12" s="20">
        <v>6</v>
      </c>
      <c r="H12" s="22">
        <f t="shared" si="3"/>
        <v>6.7853752769914788</v>
      </c>
      <c r="I12" s="20">
        <v>1</v>
      </c>
      <c r="J12" s="21">
        <f t="shared" si="1"/>
        <v>189020444963540.12</v>
      </c>
      <c r="K12" s="20">
        <f t="shared" si="4"/>
        <v>1.1220184543019693E+18</v>
      </c>
      <c r="L12" s="20">
        <f t="shared" si="4"/>
        <v>1.6906858406240635E+19</v>
      </c>
      <c r="M12" s="25">
        <f t="shared" si="5"/>
        <v>3.0539584949266738E-5</v>
      </c>
      <c r="N12" s="26">
        <f t="shared" si="6"/>
        <v>1.1180104571868252E-5</v>
      </c>
      <c r="O12">
        <f t="shared" si="7"/>
        <v>0.1639172740076337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6.780760390689661</v>
      </c>
      <c r="M16" s="20"/>
      <c r="N16" s="20"/>
    </row>
    <row r="17" spans="1:14" ht="16" thickBot="1" x14ac:dyDescent="0.4">
      <c r="A17" s="126" t="s">
        <v>33</v>
      </c>
      <c r="B17" s="127">
        <v>15</v>
      </c>
      <c r="C17" s="127" t="s">
        <v>32</v>
      </c>
      <c r="D17" s="127" t="s">
        <v>32</v>
      </c>
      <c r="E17" s="127" t="s">
        <v>28</v>
      </c>
      <c r="F17" s="128">
        <v>22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6.6533228793491954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6.5203824354842892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8.9397579318348187E-5</v>
      </c>
      <c r="K19" s="20">
        <f t="shared" si="10"/>
        <v>11185.985209274648</v>
      </c>
      <c r="L19" s="37">
        <f t="shared" si="11"/>
        <v>6.3929449241438228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4.7228051077076273E-5</v>
      </c>
      <c r="K20" s="20">
        <f t="shared" si="10"/>
        <v>21173.857002229415</v>
      </c>
      <c r="L20" s="37">
        <f t="shared" si="11"/>
        <v>6.9262812443297674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5.7055571919050694E-5</v>
      </c>
      <c r="K21" s="20">
        <f>1/J21</f>
        <v>17526.771993781433</v>
      </c>
      <c r="L21" s="37">
        <f t="shared" si="11"/>
        <v>6.7682812451443093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9.5990517999812939E-6</v>
      </c>
      <c r="K22" s="20">
        <f t="shared" si="10"/>
        <v>104176.95631165869</v>
      </c>
      <c r="L22" s="37">
        <f t="shared" si="11"/>
        <v>6.9128127883319443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1.4753160593469059E-5</v>
      </c>
      <c r="K23" s="20">
        <f t="shared" si="10"/>
        <v>67782.085991979286</v>
      </c>
      <c r="L23" s="37">
        <f t="shared" si="11"/>
        <v>6.553586619858355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1.1180104571868252E-5</v>
      </c>
      <c r="K24" s="20">
        <f t="shared" si="10"/>
        <v>89444.601664660004</v>
      </c>
      <c r="L24" s="37">
        <f t="shared" si="11"/>
        <v>6.7853752769914788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3.4099999999999998E-2</v>
      </c>
      <c r="C28" s="1">
        <v>5.4800000000000001E-2</v>
      </c>
      <c r="D28" s="1">
        <v>0.19</v>
      </c>
      <c r="E28" s="1">
        <v>0.25700000000000001</v>
      </c>
      <c r="F28" s="1">
        <v>0.45300000000000001</v>
      </c>
      <c r="G28">
        <v>0</v>
      </c>
    </row>
    <row r="29" spans="1:14" x14ac:dyDescent="0.25">
      <c r="A29">
        <v>2</v>
      </c>
      <c r="B29" s="1">
        <v>3.8600000000000002E-2</v>
      </c>
      <c r="C29" s="1">
        <v>6.2399999999999997E-2</v>
      </c>
      <c r="D29" s="1">
        <v>0.218</v>
      </c>
      <c r="E29" s="1">
        <v>0.29499999999999998</v>
      </c>
      <c r="F29" s="1">
        <v>0.52200000000000002</v>
      </c>
      <c r="G29">
        <v>0</v>
      </c>
    </row>
    <row r="30" spans="1:14" x14ac:dyDescent="0.25">
      <c r="A30">
        <v>3</v>
      </c>
      <c r="B30" s="1">
        <v>4.8800000000000003E-2</v>
      </c>
      <c r="C30" s="1">
        <v>7.9600000000000004E-2</v>
      </c>
      <c r="D30" s="1">
        <v>0.28199999999999997</v>
      </c>
      <c r="E30" s="1">
        <v>0.38400000000000001</v>
      </c>
      <c r="F30" s="1">
        <v>0.69</v>
      </c>
      <c r="G30">
        <v>0</v>
      </c>
    </row>
    <row r="31" spans="1:14" x14ac:dyDescent="0.25">
      <c r="A31">
        <v>4</v>
      </c>
      <c r="B31" s="1">
        <v>8.1799999999999998E-2</v>
      </c>
      <c r="C31" s="1">
        <v>0.13300000000000001</v>
      </c>
      <c r="D31" s="1">
        <v>0.46200000000000002</v>
      </c>
      <c r="E31" s="1">
        <v>0.623</v>
      </c>
      <c r="F31" s="1">
        <v>1.1000000000000001</v>
      </c>
      <c r="G31">
        <v>0</v>
      </c>
    </row>
    <row r="32" spans="1:14" x14ac:dyDescent="0.25">
      <c r="A32">
        <v>5</v>
      </c>
      <c r="B32" s="1">
        <v>8.3400000000000002E-2</v>
      </c>
      <c r="C32" s="1">
        <v>0.13</v>
      </c>
      <c r="D32" s="1">
        <v>0.436</v>
      </c>
      <c r="E32" s="1">
        <v>0.59099999999999997</v>
      </c>
      <c r="F32" s="1">
        <v>1.08</v>
      </c>
      <c r="G32">
        <v>0</v>
      </c>
    </row>
    <row r="33" spans="1:7" x14ac:dyDescent="0.25">
      <c r="A33">
        <v>6</v>
      </c>
      <c r="B33" s="1">
        <v>5.9400000000000001E-2</v>
      </c>
      <c r="C33" s="1">
        <v>9.06E-2</v>
      </c>
      <c r="D33" s="1">
        <v>0.30099999999999999</v>
      </c>
      <c r="E33" s="1">
        <v>0.41299999999999998</v>
      </c>
      <c r="F33" s="1">
        <v>0.77400000000000002</v>
      </c>
      <c r="G33">
        <v>0</v>
      </c>
    </row>
    <row r="34" spans="1:7" x14ac:dyDescent="0.25">
      <c r="A34">
        <v>7</v>
      </c>
      <c r="B34" s="1">
        <v>4.2799999999999998E-2</v>
      </c>
      <c r="C34" s="1">
        <v>6.6199999999999995E-2</v>
      </c>
      <c r="D34" s="1">
        <v>0.23699999999999999</v>
      </c>
      <c r="E34" s="1">
        <v>0.33200000000000002</v>
      </c>
      <c r="F34" s="1">
        <v>0.64</v>
      </c>
      <c r="G34">
        <v>0</v>
      </c>
    </row>
    <row r="35" spans="1:7" x14ac:dyDescent="0.25">
      <c r="A35">
        <v>8</v>
      </c>
      <c r="B35" s="1">
        <v>0.03</v>
      </c>
      <c r="C35" s="1">
        <v>4.6600000000000003E-2</v>
      </c>
      <c r="D35" s="1">
        <v>0.17199999999999999</v>
      </c>
      <c r="E35" s="1">
        <v>0.24299999999999999</v>
      </c>
      <c r="F35" s="1">
        <v>0.47499999999999998</v>
      </c>
      <c r="G35">
        <v>0</v>
      </c>
    </row>
    <row r="36" spans="1:7" x14ac:dyDescent="0.25">
      <c r="A36">
        <v>9</v>
      </c>
      <c r="B36" s="1">
        <v>1.1599999999999999E-2</v>
      </c>
      <c r="C36" s="1">
        <v>1.8499999999999999E-2</v>
      </c>
      <c r="D36" s="1">
        <v>7.6100000000000001E-2</v>
      </c>
      <c r="E36" s="1">
        <v>0.11</v>
      </c>
      <c r="F36" s="1">
        <v>0.22500000000000001</v>
      </c>
      <c r="G36">
        <v>0</v>
      </c>
    </row>
    <row r="37" spans="1:7" x14ac:dyDescent="0.25">
      <c r="A37">
        <v>10</v>
      </c>
      <c r="B37" s="1">
        <v>4.28E-3</v>
      </c>
      <c r="C37" s="1">
        <v>6.8900000000000003E-3</v>
      </c>
      <c r="D37" s="1">
        <v>3.1600000000000003E-2</v>
      </c>
      <c r="E37" s="1">
        <v>4.8000000000000001E-2</v>
      </c>
      <c r="F37" s="1">
        <v>0.106</v>
      </c>
      <c r="G37">
        <v>10000</v>
      </c>
    </row>
    <row r="38" spans="1:7" x14ac:dyDescent="0.25">
      <c r="A38">
        <v>11</v>
      </c>
      <c r="B38" s="1">
        <v>1.97E-3</v>
      </c>
      <c r="C38" s="1">
        <v>3.2499999999999999E-3</v>
      </c>
      <c r="D38" s="1">
        <v>1.6299999999999999E-2</v>
      </c>
      <c r="E38" s="1">
        <v>2.5499999999999998E-2</v>
      </c>
      <c r="F38" s="1">
        <v>5.91E-2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5.33E-2</v>
      </c>
      <c r="C41" s="1">
        <v>8.2400000000000001E-2</v>
      </c>
      <c r="D41" s="1">
        <v>0.223</v>
      </c>
      <c r="E41" s="1">
        <v>0.28599999999999998</v>
      </c>
      <c r="F41" s="1">
        <v>0.48699999999999999</v>
      </c>
      <c r="G41">
        <v>0</v>
      </c>
    </row>
    <row r="42" spans="1:7" x14ac:dyDescent="0.25">
      <c r="A42">
        <v>2</v>
      </c>
      <c r="B42" s="1">
        <v>5.7700000000000001E-2</v>
      </c>
      <c r="C42" s="1">
        <v>8.9300000000000004E-2</v>
      </c>
      <c r="D42" s="1">
        <v>0.247</v>
      </c>
      <c r="E42" s="1">
        <v>0.316</v>
      </c>
      <c r="F42" s="1">
        <v>0.53400000000000003</v>
      </c>
      <c r="G42">
        <v>0</v>
      </c>
    </row>
    <row r="43" spans="1:7" x14ac:dyDescent="0.25">
      <c r="A43">
        <v>3</v>
      </c>
      <c r="B43" s="1">
        <v>7.0599999999999996E-2</v>
      </c>
      <c r="C43" s="1">
        <v>0.111</v>
      </c>
      <c r="D43" s="1">
        <v>0.312</v>
      </c>
      <c r="E43" s="1">
        <v>0.40100000000000002</v>
      </c>
      <c r="F43" s="1">
        <v>0.67600000000000005</v>
      </c>
      <c r="G43">
        <v>0</v>
      </c>
    </row>
    <row r="44" spans="1:7" x14ac:dyDescent="0.25">
      <c r="A44">
        <v>4</v>
      </c>
      <c r="B44" s="1">
        <v>0.111</v>
      </c>
      <c r="C44" s="1">
        <v>0.17799999999999999</v>
      </c>
      <c r="D44" s="1">
        <v>0.51500000000000001</v>
      </c>
      <c r="E44" s="1">
        <v>0.66200000000000003</v>
      </c>
      <c r="F44" s="1">
        <v>1.1000000000000001</v>
      </c>
      <c r="G44">
        <v>0</v>
      </c>
    </row>
    <row r="45" spans="1:7" x14ac:dyDescent="0.25">
      <c r="A45">
        <v>5</v>
      </c>
      <c r="B45" s="1">
        <v>0.125</v>
      </c>
      <c r="C45" s="1">
        <v>0.19800000000000001</v>
      </c>
      <c r="D45" s="1">
        <v>0.57699999999999996</v>
      </c>
      <c r="E45" s="1">
        <v>0.752</v>
      </c>
      <c r="F45" s="1">
        <v>1.31</v>
      </c>
      <c r="G45">
        <v>0</v>
      </c>
    </row>
    <row r="46" spans="1:7" x14ac:dyDescent="0.25">
      <c r="A46">
        <v>6</v>
      </c>
      <c r="B46" s="1">
        <v>9.4500000000000001E-2</v>
      </c>
      <c r="C46" s="1">
        <v>0.14699999999999999</v>
      </c>
      <c r="D46" s="1">
        <v>0.442</v>
      </c>
      <c r="E46" s="1">
        <v>0.59199999999999997</v>
      </c>
      <c r="F46" s="1">
        <v>1.1100000000000001</v>
      </c>
      <c r="G46">
        <v>0</v>
      </c>
    </row>
    <row r="47" spans="1:7" x14ac:dyDescent="0.25">
      <c r="A47">
        <v>7</v>
      </c>
      <c r="B47" s="1">
        <v>7.3099999999999998E-2</v>
      </c>
      <c r="C47" s="1">
        <v>0.114</v>
      </c>
      <c r="D47" s="1">
        <v>0.35099999999999998</v>
      </c>
      <c r="E47" s="1">
        <v>0.47799999999999998</v>
      </c>
      <c r="F47" s="1">
        <v>0.92900000000000005</v>
      </c>
      <c r="G47">
        <v>0</v>
      </c>
    </row>
    <row r="48" spans="1:7" x14ac:dyDescent="0.25">
      <c r="A48">
        <v>8</v>
      </c>
      <c r="B48" s="1">
        <v>5.8299999999999998E-2</v>
      </c>
      <c r="C48" s="1">
        <v>9.01E-2</v>
      </c>
      <c r="D48" s="1">
        <v>0.28699999999999998</v>
      </c>
      <c r="E48" s="1">
        <v>0.39700000000000002</v>
      </c>
      <c r="F48" s="1">
        <v>0.79</v>
      </c>
      <c r="G48">
        <v>0</v>
      </c>
    </row>
    <row r="49" spans="1:7" x14ac:dyDescent="0.25">
      <c r="A49">
        <v>9</v>
      </c>
      <c r="B49" s="1">
        <v>2.4199999999999999E-2</v>
      </c>
      <c r="C49" s="1">
        <v>3.7699999999999997E-2</v>
      </c>
      <c r="D49" s="1">
        <v>0.13200000000000001</v>
      </c>
      <c r="E49" s="1">
        <v>0.19</v>
      </c>
      <c r="F49" s="1">
        <v>0.40400000000000003</v>
      </c>
      <c r="G49">
        <v>0</v>
      </c>
    </row>
    <row r="50" spans="1:7" x14ac:dyDescent="0.25">
      <c r="A50">
        <v>10</v>
      </c>
      <c r="B50" s="1">
        <v>8.0199999999999994E-3</v>
      </c>
      <c r="C50" s="1">
        <v>1.2699999999999999E-2</v>
      </c>
      <c r="D50" s="1">
        <v>5.11E-2</v>
      </c>
      <c r="E50" s="1">
        <v>7.7499999999999999E-2</v>
      </c>
      <c r="F50" s="1">
        <v>0.17499999999999999</v>
      </c>
      <c r="G50">
        <v>0</v>
      </c>
    </row>
    <row r="51" spans="1:7" x14ac:dyDescent="0.25">
      <c r="A51">
        <v>11</v>
      </c>
      <c r="B51" s="1">
        <v>3.63E-3</v>
      </c>
      <c r="C51" s="1">
        <v>5.77E-3</v>
      </c>
      <c r="D51" s="1">
        <v>2.7199999999999998E-2</v>
      </c>
      <c r="E51" s="1">
        <v>4.3099999999999999E-2</v>
      </c>
      <c r="F51" s="1">
        <v>9.7500000000000003E-2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3.5999999999999997E-2</v>
      </c>
      <c r="C54" s="1">
        <v>6.4299999999999996E-2</v>
      </c>
      <c r="D54" s="1">
        <v>0.28399999999999997</v>
      </c>
      <c r="E54" s="1">
        <v>0.42199999999999999</v>
      </c>
      <c r="F54" s="1">
        <v>0.995</v>
      </c>
      <c r="G54">
        <v>0</v>
      </c>
    </row>
    <row r="55" spans="1:7" x14ac:dyDescent="0.25">
      <c r="A55">
        <v>2</v>
      </c>
      <c r="B55" s="1">
        <v>4.7399999999999998E-2</v>
      </c>
      <c r="C55" s="1">
        <v>8.6699999999999999E-2</v>
      </c>
      <c r="D55" s="1">
        <v>0.39</v>
      </c>
      <c r="E55" s="1">
        <v>0.57599999999999996</v>
      </c>
      <c r="F55" s="1">
        <v>1.34</v>
      </c>
      <c r="G55">
        <v>0</v>
      </c>
    </row>
    <row r="56" spans="1:7" x14ac:dyDescent="0.25">
      <c r="A56">
        <v>3</v>
      </c>
      <c r="B56" s="1">
        <v>6.0600000000000001E-2</v>
      </c>
      <c r="C56" s="1">
        <v>0.112</v>
      </c>
      <c r="D56" s="1">
        <v>0.51500000000000001</v>
      </c>
      <c r="E56" s="1">
        <v>0.75900000000000001</v>
      </c>
      <c r="F56" s="1">
        <v>1.74</v>
      </c>
      <c r="G56">
        <v>0</v>
      </c>
    </row>
    <row r="57" spans="1:7" x14ac:dyDescent="0.25">
      <c r="A57">
        <v>4</v>
      </c>
      <c r="B57" s="1">
        <v>7.9500000000000001E-2</v>
      </c>
      <c r="C57" s="1">
        <v>0.14699999999999999</v>
      </c>
      <c r="D57" s="1">
        <v>0.66100000000000003</v>
      </c>
      <c r="E57" s="1">
        <v>0.96199999999999997</v>
      </c>
      <c r="F57" s="1">
        <v>2.12</v>
      </c>
      <c r="G57">
        <v>0</v>
      </c>
    </row>
    <row r="58" spans="1:7" x14ac:dyDescent="0.25">
      <c r="A58">
        <v>5</v>
      </c>
      <c r="B58" s="1">
        <v>6.7299999999999999E-2</v>
      </c>
      <c r="C58" s="1">
        <v>0.11899999999999999</v>
      </c>
      <c r="D58" s="1">
        <v>0.52300000000000002</v>
      </c>
      <c r="E58" s="1">
        <v>0.77800000000000002</v>
      </c>
      <c r="F58" s="1">
        <v>1.82</v>
      </c>
      <c r="G58">
        <v>0</v>
      </c>
    </row>
    <row r="59" spans="1:7" x14ac:dyDescent="0.25">
      <c r="A59">
        <v>6</v>
      </c>
      <c r="B59" s="1">
        <v>4.65E-2</v>
      </c>
      <c r="C59" s="1">
        <v>8.1100000000000005E-2</v>
      </c>
      <c r="D59" s="1">
        <v>0.36799999999999999</v>
      </c>
      <c r="E59" s="1">
        <v>0.56299999999999994</v>
      </c>
      <c r="F59" s="1">
        <v>1.4</v>
      </c>
      <c r="G59">
        <v>0</v>
      </c>
    </row>
    <row r="60" spans="1:7" x14ac:dyDescent="0.25">
      <c r="A60">
        <v>7</v>
      </c>
      <c r="B60" s="1">
        <v>3.27E-2</v>
      </c>
      <c r="C60" s="1">
        <v>5.6500000000000002E-2</v>
      </c>
      <c r="D60" s="1">
        <v>0.26500000000000001</v>
      </c>
      <c r="E60" s="1">
        <v>0.41399999999999998</v>
      </c>
      <c r="F60" s="1">
        <v>1.06</v>
      </c>
      <c r="G60">
        <v>0</v>
      </c>
    </row>
    <row r="61" spans="1:7" x14ac:dyDescent="0.25">
      <c r="A61">
        <v>8</v>
      </c>
      <c r="B61" s="1">
        <v>2.53E-2</v>
      </c>
      <c r="C61" s="1">
        <v>4.36E-2</v>
      </c>
      <c r="D61" s="1">
        <v>0.20799999999999999</v>
      </c>
      <c r="E61" s="1">
        <v>0.33</v>
      </c>
      <c r="F61" s="1">
        <v>0.85299999999999998</v>
      </c>
      <c r="G61">
        <v>0</v>
      </c>
    </row>
    <row r="62" spans="1:7" x14ac:dyDescent="0.25">
      <c r="A62">
        <v>9</v>
      </c>
      <c r="B62" s="1">
        <v>1.12E-2</v>
      </c>
      <c r="C62" s="1">
        <v>1.95E-2</v>
      </c>
      <c r="D62" s="1">
        <v>0.108</v>
      </c>
      <c r="E62" s="1">
        <v>0.183</v>
      </c>
      <c r="F62" s="1">
        <v>0.51400000000000001</v>
      </c>
      <c r="G62">
        <v>0</v>
      </c>
    </row>
    <row r="63" spans="1:7" x14ac:dyDescent="0.25">
      <c r="A63">
        <v>10</v>
      </c>
      <c r="B63" s="1">
        <v>4.5300000000000002E-3</v>
      </c>
      <c r="C63" s="1">
        <v>7.8600000000000007E-3</v>
      </c>
      <c r="D63" s="1">
        <v>5.1499999999999997E-2</v>
      </c>
      <c r="E63" s="1">
        <v>9.4E-2</v>
      </c>
      <c r="F63" s="1">
        <v>0.27100000000000002</v>
      </c>
      <c r="G63">
        <v>10000</v>
      </c>
    </row>
    <row r="64" spans="1:7" x14ac:dyDescent="0.25">
      <c r="A64">
        <v>11</v>
      </c>
      <c r="B64" s="1">
        <v>2.32E-3</v>
      </c>
      <c r="C64" s="1">
        <v>3.9899999999999996E-3</v>
      </c>
      <c r="D64" s="1">
        <v>2.7900000000000001E-2</v>
      </c>
      <c r="E64" s="1">
        <v>5.1799999999999999E-2</v>
      </c>
      <c r="F64" s="1">
        <v>0.14299999999999999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4.4400000000000002E-2</v>
      </c>
      <c r="C67" s="1">
        <v>7.1900000000000006E-2</v>
      </c>
      <c r="D67" s="1">
        <v>0.247</v>
      </c>
      <c r="E67" s="1">
        <v>0.34100000000000003</v>
      </c>
      <c r="F67" s="1">
        <v>0.66300000000000003</v>
      </c>
      <c r="G67">
        <v>0</v>
      </c>
    </row>
    <row r="68" spans="1:7" x14ac:dyDescent="0.25">
      <c r="A68">
        <v>2</v>
      </c>
      <c r="B68" s="1">
        <v>5.2400000000000002E-2</v>
      </c>
      <c r="C68" s="1">
        <v>8.5500000000000007E-2</v>
      </c>
      <c r="D68" s="1">
        <v>0.29399999999999998</v>
      </c>
      <c r="E68" s="1">
        <v>0.40400000000000003</v>
      </c>
      <c r="F68" s="1">
        <v>0.78100000000000003</v>
      </c>
      <c r="G68">
        <v>0</v>
      </c>
    </row>
    <row r="69" spans="1:7" x14ac:dyDescent="0.25">
      <c r="A69">
        <v>3</v>
      </c>
      <c r="B69" s="1">
        <v>6.1699999999999998E-2</v>
      </c>
      <c r="C69" s="1">
        <v>0.10100000000000001</v>
      </c>
      <c r="D69" s="1">
        <v>0.35</v>
      </c>
      <c r="E69" s="1">
        <v>0.48099999999999998</v>
      </c>
      <c r="F69" s="1">
        <v>0.92700000000000005</v>
      </c>
      <c r="G69">
        <v>0</v>
      </c>
    </row>
    <row r="70" spans="1:7" x14ac:dyDescent="0.25">
      <c r="A70">
        <v>4</v>
      </c>
      <c r="B70" s="1">
        <v>0.111</v>
      </c>
      <c r="C70" s="1">
        <v>0.186</v>
      </c>
      <c r="D70" s="1">
        <v>0.66200000000000003</v>
      </c>
      <c r="E70" s="1">
        <v>0.90900000000000003</v>
      </c>
      <c r="F70" s="1">
        <v>1.76</v>
      </c>
      <c r="G70">
        <v>0</v>
      </c>
    </row>
    <row r="71" spans="1:7" x14ac:dyDescent="0.25">
      <c r="A71">
        <v>5</v>
      </c>
      <c r="B71" s="1">
        <v>9.11E-2</v>
      </c>
      <c r="C71" s="1">
        <v>0.15</v>
      </c>
      <c r="D71" s="1">
        <v>0.53200000000000003</v>
      </c>
      <c r="E71" s="1">
        <v>0.73699999999999999</v>
      </c>
      <c r="F71" s="1">
        <v>1.45</v>
      </c>
      <c r="G71">
        <v>0</v>
      </c>
    </row>
    <row r="72" spans="1:7" x14ac:dyDescent="0.25">
      <c r="A72">
        <v>6</v>
      </c>
      <c r="B72" s="1">
        <v>6.3299999999999995E-2</v>
      </c>
      <c r="C72" s="1">
        <v>0.10199999999999999</v>
      </c>
      <c r="D72" s="1">
        <v>0.36599999999999999</v>
      </c>
      <c r="E72" s="1">
        <v>0.51500000000000001</v>
      </c>
      <c r="F72" s="1">
        <v>1.05</v>
      </c>
      <c r="G72">
        <v>0</v>
      </c>
    </row>
    <row r="73" spans="1:7" x14ac:dyDescent="0.25">
      <c r="A73">
        <v>7</v>
      </c>
      <c r="B73" s="1">
        <v>4.9000000000000002E-2</v>
      </c>
      <c r="C73" s="1">
        <v>7.9200000000000007E-2</v>
      </c>
      <c r="D73" s="1">
        <v>0.28999999999999998</v>
      </c>
      <c r="E73" s="1">
        <v>0.41399999999999998</v>
      </c>
      <c r="F73" s="1">
        <v>0.87</v>
      </c>
      <c r="G73">
        <v>0</v>
      </c>
    </row>
    <row r="74" spans="1:7" x14ac:dyDescent="0.25">
      <c r="A74">
        <v>8</v>
      </c>
      <c r="B74" s="1">
        <v>3.7699999999999997E-2</v>
      </c>
      <c r="C74" s="1">
        <v>6.0600000000000001E-2</v>
      </c>
      <c r="D74" s="1">
        <v>0.22800000000000001</v>
      </c>
      <c r="E74" s="1">
        <v>0.33300000000000002</v>
      </c>
      <c r="F74" s="1">
        <v>0.72</v>
      </c>
      <c r="G74">
        <v>0</v>
      </c>
    </row>
    <row r="75" spans="1:7" x14ac:dyDescent="0.25">
      <c r="A75">
        <v>9</v>
      </c>
      <c r="B75" s="1">
        <v>1.5599999999999999E-2</v>
      </c>
      <c r="C75" s="1">
        <v>2.5399999999999999E-2</v>
      </c>
      <c r="D75" s="1">
        <v>0.111</v>
      </c>
      <c r="E75" s="1">
        <v>0.17499999999999999</v>
      </c>
      <c r="F75" s="1">
        <v>0.42</v>
      </c>
      <c r="G75">
        <v>0</v>
      </c>
    </row>
    <row r="76" spans="1:7" x14ac:dyDescent="0.25">
      <c r="A76">
        <v>10</v>
      </c>
      <c r="B76" s="1">
        <v>5.4599999999999996E-3</v>
      </c>
      <c r="C76" s="1">
        <v>8.9899999999999997E-3</v>
      </c>
      <c r="D76" s="1">
        <v>4.6399999999999997E-2</v>
      </c>
      <c r="E76" s="1">
        <v>7.8299999999999995E-2</v>
      </c>
      <c r="F76" s="1">
        <v>0.20300000000000001</v>
      </c>
      <c r="G76">
        <v>0</v>
      </c>
    </row>
    <row r="77" spans="1:7" x14ac:dyDescent="0.25">
      <c r="A77">
        <v>11</v>
      </c>
      <c r="B77" s="1">
        <v>2.8999999999999998E-3</v>
      </c>
      <c r="C77" s="1">
        <v>4.7000000000000002E-3</v>
      </c>
      <c r="D77" s="1">
        <v>2.52E-2</v>
      </c>
      <c r="E77" s="1">
        <v>4.3299999999999998E-2</v>
      </c>
      <c r="F77" s="1">
        <v>0.113</v>
      </c>
      <c r="G77">
        <v>11000</v>
      </c>
    </row>
    <row r="78" spans="1:7" x14ac:dyDescent="0.25">
      <c r="A78" t="s">
        <v>49</v>
      </c>
    </row>
  </sheetData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15</v>
      </c>
      <c r="E4" s="19">
        <f t="shared" ref="E4:E9" si="0">IF($C$17="max",80,60)</f>
        <v>60</v>
      </c>
      <c r="F4" s="20">
        <f>D4/SIN(E4*PI()/180)</f>
        <v>17.320508075688775</v>
      </c>
      <c r="G4" s="20">
        <v>6</v>
      </c>
      <c r="H4" s="22">
        <f>3.93+1.02*LOG(C4*F4)</f>
        <v>6.780760390689661</v>
      </c>
      <c r="I4" s="20">
        <v>1</v>
      </c>
      <c r="J4" s="21">
        <f t="shared" ref="J4:J12" si="1">$C$2*C4*F4*1000000*B4*0.001</f>
        <v>1870614872174387.7</v>
      </c>
      <c r="K4" s="20">
        <f>POWER(10,1.5*G4+9.05)</f>
        <v>1.1220184543019693E+18</v>
      </c>
      <c r="L4" s="20">
        <f>POWER(10,1.5*H4+9.05)</f>
        <v>1.6639512030169131E+19</v>
      </c>
      <c r="M4" s="25">
        <f>J4*(1.5-I4)/I4*(1-O4)/O4/(L4-K4)</f>
        <v>3.0355116910838365E-4</v>
      </c>
      <c r="N4" s="26">
        <f>J4/L4</f>
        <v>1.1242005587560335E-4</v>
      </c>
      <c r="O4">
        <f>POWER(10,-I4*(H4-G4))</f>
        <v>0.16566837382927743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15</v>
      </c>
      <c r="E5" s="19">
        <f t="shared" si="0"/>
        <v>60</v>
      </c>
      <c r="F5" s="20">
        <f t="shared" ref="F5:F12" si="2">D5/SIN(E5*PI()/180)</f>
        <v>17.320508075688775</v>
      </c>
      <c r="G5" s="20">
        <v>6</v>
      </c>
      <c r="H5" s="22">
        <f t="shared" ref="H5:H12" si="3">3.93+1.02*LOG(C5*F5)</f>
        <v>6.6533228793491954</v>
      </c>
      <c r="I5" s="20">
        <v>1</v>
      </c>
      <c r="J5" s="21">
        <f t="shared" si="1"/>
        <v>1402961154130791</v>
      </c>
      <c r="K5" s="20">
        <f t="shared" ref="K5:L12" si="4">POWER(10,1.5*G5+9.05)</f>
        <v>1.1220184543019693E+18</v>
      </c>
      <c r="L5" s="20">
        <f t="shared" si="4"/>
        <v>1.071480616822049E+19</v>
      </c>
      <c r="M5" s="25">
        <f t="shared" ref="M5:M12" si="5">J5*(1.5-I5)/I5*(1-O5)/O5/(L5-K5)</f>
        <v>2.5602404487038582E-4</v>
      </c>
      <c r="N5" s="26">
        <f t="shared" ref="N5:N12" si="6">J5/L5</f>
        <v>1.3093668071121012E-4</v>
      </c>
      <c r="O5">
        <f t="shared" ref="O5:O12" si="7">POWER(10,-I5*(H5-G5))</f>
        <v>0.22216575692492838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15</v>
      </c>
      <c r="E6" s="19">
        <f t="shared" si="0"/>
        <v>60</v>
      </c>
      <c r="F6" s="20">
        <f t="shared" si="2"/>
        <v>17.320508075688775</v>
      </c>
      <c r="G6" s="20">
        <v>6</v>
      </c>
      <c r="H6" s="22">
        <f t="shared" si="3"/>
        <v>6.5203824354842892</v>
      </c>
      <c r="I6" s="20">
        <v>1</v>
      </c>
      <c r="J6" s="21">
        <f t="shared" si="1"/>
        <v>1039230484541326.6</v>
      </c>
      <c r="K6" s="20">
        <f t="shared" si="4"/>
        <v>1.1220184543019693E+18</v>
      </c>
      <c r="L6" s="20">
        <f t="shared" si="4"/>
        <v>6.769765935552041E+18</v>
      </c>
      <c r="M6" s="25">
        <f t="shared" si="5"/>
        <v>2.1291822245631727E-4</v>
      </c>
      <c r="N6" s="26">
        <f t="shared" si="6"/>
        <v>1.535105488778738E-4</v>
      </c>
      <c r="O6">
        <f t="shared" si="7"/>
        <v>0.30172935509270127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15</v>
      </c>
      <c r="E7" s="19">
        <f t="shared" si="0"/>
        <v>60</v>
      </c>
      <c r="F7" s="20">
        <f t="shared" si="2"/>
        <v>17.320508075688775</v>
      </c>
      <c r="G7" s="20">
        <v>6</v>
      </c>
      <c r="H7" s="22">
        <f t="shared" si="3"/>
        <v>6.3929449241438228</v>
      </c>
      <c r="I7" s="20">
        <v>1</v>
      </c>
      <c r="J7" s="21">
        <f t="shared" si="1"/>
        <v>1169134295108992.2</v>
      </c>
      <c r="K7" s="20">
        <f t="shared" si="4"/>
        <v>1.1220184543019693E+18</v>
      </c>
      <c r="L7" s="20">
        <f t="shared" si="4"/>
        <v>4.3593063109149763E+18</v>
      </c>
      <c r="M7" s="25">
        <f t="shared" si="5"/>
        <v>2.6569721289048574E-4</v>
      </c>
      <c r="N7" s="26">
        <f t="shared" si="6"/>
        <v>2.6819273795504456E-4</v>
      </c>
      <c r="O7">
        <f t="shared" si="7"/>
        <v>0.40462720198919566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15</v>
      </c>
      <c r="E8" s="19">
        <f t="shared" si="0"/>
        <v>60</v>
      </c>
      <c r="F8" s="20">
        <f t="shared" si="2"/>
        <v>17.320508075688775</v>
      </c>
      <c r="G8" s="20">
        <v>6</v>
      </c>
      <c r="H8" s="22">
        <f t="shared" si="3"/>
        <v>6.9262812443297674</v>
      </c>
      <c r="I8" s="20">
        <v>1</v>
      </c>
      <c r="J8" s="21">
        <f t="shared" si="1"/>
        <v>3897114317029974</v>
      </c>
      <c r="K8" s="20">
        <f t="shared" si="4"/>
        <v>1.1220184543019693E+18</v>
      </c>
      <c r="L8" s="20">
        <f t="shared" si="4"/>
        <v>2.7505647090044547E+19</v>
      </c>
      <c r="M8" s="25">
        <f t="shared" si="5"/>
        <v>5.4939174667770728E-4</v>
      </c>
      <c r="N8" s="26">
        <f t="shared" si="6"/>
        <v>1.4168415323122881E-4</v>
      </c>
      <c r="O8">
        <f t="shared" si="7"/>
        <v>0.11850011059530206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15</v>
      </c>
      <c r="E9" s="19">
        <f t="shared" si="0"/>
        <v>60</v>
      </c>
      <c r="F9" s="20">
        <f t="shared" si="2"/>
        <v>17.320508075688775</v>
      </c>
      <c r="G9" s="20">
        <v>6</v>
      </c>
      <c r="H9" s="22">
        <f t="shared" si="3"/>
        <v>6.7682812451443093</v>
      </c>
      <c r="I9" s="20">
        <v>1</v>
      </c>
      <c r="J9" s="21">
        <f t="shared" si="1"/>
        <v>2727980021920982</v>
      </c>
      <c r="K9" s="20">
        <f t="shared" si="4"/>
        <v>1.1220184543019693E+18</v>
      </c>
      <c r="L9" s="20">
        <f t="shared" si="4"/>
        <v>1.5937561282599979E+19</v>
      </c>
      <c r="M9" s="25">
        <f t="shared" si="5"/>
        <v>4.4791170728055091E-4</v>
      </c>
      <c r="N9" s="26">
        <f t="shared" si="6"/>
        <v>1.7116671575715203E-4</v>
      </c>
      <c r="O9">
        <f t="shared" si="7"/>
        <v>0.17049779032790366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15</v>
      </c>
      <c r="E10" s="19">
        <f>IF($C$17="max",60,40)</f>
        <v>40</v>
      </c>
      <c r="F10" s="20">
        <f t="shared" si="2"/>
        <v>23.335857402906189</v>
      </c>
      <c r="G10" s="20">
        <v>6</v>
      </c>
      <c r="H10" s="22">
        <f t="shared" si="3"/>
        <v>6.9128127883319443</v>
      </c>
      <c r="I10" s="20">
        <v>1</v>
      </c>
      <c r="J10" s="21">
        <f t="shared" si="1"/>
        <v>1260136299756934.2</v>
      </c>
      <c r="K10" s="20">
        <f t="shared" si="4"/>
        <v>1.1220184543019693E+18</v>
      </c>
      <c r="L10" s="20">
        <f t="shared" si="4"/>
        <v>2.6255432849302675E+19</v>
      </c>
      <c r="M10" s="25">
        <f t="shared" si="5"/>
        <v>1.8002310482577241E-4</v>
      </c>
      <c r="N10" s="26">
        <f t="shared" si="6"/>
        <v>4.7995258999906473E-5</v>
      </c>
      <c r="O10">
        <f t="shared" si="7"/>
        <v>0.12223264558520136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15</v>
      </c>
      <c r="E11" s="19">
        <f>IF($C$17="max",60,40)</f>
        <v>40</v>
      </c>
      <c r="F11" s="20">
        <f t="shared" si="2"/>
        <v>23.335857402906189</v>
      </c>
      <c r="G11" s="20">
        <v>6</v>
      </c>
      <c r="H11" s="22">
        <f t="shared" si="3"/>
        <v>6.553586619858355</v>
      </c>
      <c r="I11" s="20">
        <v>1</v>
      </c>
      <c r="J11" s="21">
        <f t="shared" si="1"/>
        <v>560060577669748.56</v>
      </c>
      <c r="K11" s="20">
        <f t="shared" si="4"/>
        <v>1.1220184543019693E+18</v>
      </c>
      <c r="L11" s="20">
        <f t="shared" si="4"/>
        <v>7.5924148472656988E+18</v>
      </c>
      <c r="M11" s="25">
        <f t="shared" si="5"/>
        <v>1.1155331465592147E-4</v>
      </c>
      <c r="N11" s="26">
        <f t="shared" si="6"/>
        <v>7.3765802967345293E-5</v>
      </c>
      <c r="O11">
        <f t="shared" si="7"/>
        <v>0.2795203169841281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15</v>
      </c>
      <c r="E12" s="19">
        <f>IF($C$17="max",60,40)</f>
        <v>40</v>
      </c>
      <c r="F12" s="20">
        <f t="shared" si="2"/>
        <v>23.335857402906189</v>
      </c>
      <c r="G12" s="20">
        <v>6</v>
      </c>
      <c r="H12" s="22">
        <f t="shared" si="3"/>
        <v>6.7853752769914788</v>
      </c>
      <c r="I12" s="20">
        <v>1</v>
      </c>
      <c r="J12" s="21">
        <f t="shared" si="1"/>
        <v>945102224817700.75</v>
      </c>
      <c r="K12" s="20">
        <f t="shared" si="4"/>
        <v>1.1220184543019693E+18</v>
      </c>
      <c r="L12" s="20">
        <f t="shared" si="4"/>
        <v>1.6906858406240635E+19</v>
      </c>
      <c r="M12" s="25">
        <f t="shared" si="5"/>
        <v>1.5269792474633369E-4</v>
      </c>
      <c r="N12" s="26">
        <f t="shared" si="6"/>
        <v>5.5900522859341269E-5</v>
      </c>
      <c r="O12">
        <f t="shared" si="7"/>
        <v>0.1639172740076337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6.780760390689661</v>
      </c>
      <c r="M16" s="20"/>
      <c r="N16" s="20"/>
    </row>
    <row r="17" spans="1:14" ht="16" thickBot="1" x14ac:dyDescent="0.4">
      <c r="A17" s="126" t="s">
        <v>33</v>
      </c>
      <c r="B17" s="127">
        <v>15</v>
      </c>
      <c r="C17" s="127" t="s">
        <v>32</v>
      </c>
      <c r="D17" s="127" t="s">
        <v>31</v>
      </c>
      <c r="E17" s="127" t="s">
        <v>29</v>
      </c>
      <c r="F17" s="128">
        <v>23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6.6533228793491954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6.5203824354842892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2.6569721289048574E-4</v>
      </c>
      <c r="K19" s="20">
        <f t="shared" si="10"/>
        <v>3763.6826864728041</v>
      </c>
      <c r="L19" s="37">
        <f t="shared" si="11"/>
        <v>6.3929449241438228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5.4939174667770728E-4</v>
      </c>
      <c r="K20" s="20">
        <f t="shared" si="10"/>
        <v>1820.1947991523716</v>
      </c>
      <c r="L20" s="37">
        <f t="shared" si="11"/>
        <v>6.9262812443297674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4.4791170728055091E-4</v>
      </c>
      <c r="K21" s="20">
        <f t="shared" si="10"/>
        <v>2232.5828589553853</v>
      </c>
      <c r="L21" s="37">
        <f t="shared" si="11"/>
        <v>6.7682812451443093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1.8002310482577241E-4</v>
      </c>
      <c r="K22" s="20">
        <f t="shared" si="10"/>
        <v>5554.8425351723981</v>
      </c>
      <c r="L22" s="37">
        <f t="shared" si="11"/>
        <v>6.9128127883319443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1.1155331465592147E-4</v>
      </c>
      <c r="K23" s="20">
        <f t="shared" si="10"/>
        <v>8964.3234993458627</v>
      </c>
      <c r="L23" s="37">
        <f t="shared" si="11"/>
        <v>6.553586619858355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1.5269792474633369E-4</v>
      </c>
      <c r="K24" s="20">
        <f t="shared" si="10"/>
        <v>6548.8774759789931</v>
      </c>
      <c r="L24" s="37">
        <f t="shared" si="11"/>
        <v>6.7853752769914788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5.0200000000000002E-2</v>
      </c>
      <c r="C28" s="1">
        <v>8.6800000000000002E-2</v>
      </c>
      <c r="D28" s="1">
        <v>0.26200000000000001</v>
      </c>
      <c r="E28" s="1">
        <v>0.33300000000000002</v>
      </c>
      <c r="F28" s="1">
        <v>0.52300000000000002</v>
      </c>
      <c r="G28">
        <v>0</v>
      </c>
    </row>
    <row r="29" spans="1:14" x14ac:dyDescent="0.25">
      <c r="A29">
        <v>2</v>
      </c>
      <c r="B29" s="1">
        <v>5.6899999999999999E-2</v>
      </c>
      <c r="C29" s="1">
        <v>9.7500000000000003E-2</v>
      </c>
      <c r="D29" s="1">
        <v>0.29799999999999999</v>
      </c>
      <c r="E29" s="1">
        <v>0.378</v>
      </c>
      <c r="F29" s="1">
        <v>0.59899999999999998</v>
      </c>
      <c r="G29">
        <v>0</v>
      </c>
    </row>
    <row r="30" spans="1:14" x14ac:dyDescent="0.25">
      <c r="A30">
        <v>3</v>
      </c>
      <c r="B30" s="1">
        <v>7.1199999999999999E-2</v>
      </c>
      <c r="C30" s="1">
        <v>0.123</v>
      </c>
      <c r="D30" s="1">
        <v>0.38100000000000001</v>
      </c>
      <c r="E30" s="1">
        <v>0.48899999999999999</v>
      </c>
      <c r="F30" s="1">
        <v>0.77900000000000003</v>
      </c>
      <c r="G30">
        <v>0</v>
      </c>
    </row>
    <row r="31" spans="1:14" x14ac:dyDescent="0.25">
      <c r="A31">
        <v>4</v>
      </c>
      <c r="B31" s="1">
        <v>0.11700000000000001</v>
      </c>
      <c r="C31" s="1">
        <v>0.19900000000000001</v>
      </c>
      <c r="D31" s="1">
        <v>0.61799999999999999</v>
      </c>
      <c r="E31" s="1">
        <v>0.78900000000000003</v>
      </c>
      <c r="F31" s="1">
        <v>1.27</v>
      </c>
      <c r="G31">
        <v>0</v>
      </c>
    </row>
    <row r="32" spans="1:14" x14ac:dyDescent="0.25">
      <c r="A32">
        <v>5</v>
      </c>
      <c r="B32" s="1">
        <v>0.12</v>
      </c>
      <c r="C32" s="1">
        <v>0.20499999999999999</v>
      </c>
      <c r="D32" s="1">
        <v>0.64400000000000002</v>
      </c>
      <c r="E32" s="1">
        <v>0.82</v>
      </c>
      <c r="F32" s="1">
        <v>1.33</v>
      </c>
      <c r="G32">
        <v>0</v>
      </c>
    </row>
    <row r="33" spans="1:7" x14ac:dyDescent="0.25">
      <c r="A33">
        <v>6</v>
      </c>
      <c r="B33" s="1">
        <v>8.4900000000000003E-2</v>
      </c>
      <c r="C33" s="1">
        <v>0.14499999999999999</v>
      </c>
      <c r="D33" s="1">
        <v>0.46200000000000002</v>
      </c>
      <c r="E33" s="1">
        <v>0.59199999999999997</v>
      </c>
      <c r="F33" s="1">
        <v>0.97199999999999998</v>
      </c>
      <c r="G33">
        <v>0</v>
      </c>
    </row>
    <row r="34" spans="1:7" x14ac:dyDescent="0.25">
      <c r="A34">
        <v>7</v>
      </c>
      <c r="B34" s="1">
        <v>6.2600000000000003E-2</v>
      </c>
      <c r="C34" s="1">
        <v>0.11</v>
      </c>
      <c r="D34" s="1">
        <v>0.36699999999999999</v>
      </c>
      <c r="E34" s="1">
        <v>0.47699999999999998</v>
      </c>
      <c r="F34" s="1">
        <v>0.78400000000000003</v>
      </c>
      <c r="G34">
        <v>0</v>
      </c>
    </row>
    <row r="35" spans="1:7" x14ac:dyDescent="0.25">
      <c r="A35">
        <v>8</v>
      </c>
      <c r="B35" s="1">
        <v>4.4299999999999999E-2</v>
      </c>
      <c r="C35" s="1">
        <v>7.8899999999999998E-2</v>
      </c>
      <c r="D35" s="1">
        <v>0.26900000000000002</v>
      </c>
      <c r="E35" s="1">
        <v>0.35099999999999998</v>
      </c>
      <c r="F35" s="1">
        <v>0.58299999999999996</v>
      </c>
      <c r="G35">
        <v>0</v>
      </c>
    </row>
    <row r="36" spans="1:7" x14ac:dyDescent="0.25">
      <c r="A36">
        <v>9</v>
      </c>
      <c r="B36" s="1">
        <v>1.7999999999999999E-2</v>
      </c>
      <c r="C36" s="1">
        <v>3.3599999999999998E-2</v>
      </c>
      <c r="D36" s="1">
        <v>0.125</v>
      </c>
      <c r="E36" s="1">
        <v>0.16500000000000001</v>
      </c>
      <c r="F36" s="1">
        <v>0.28000000000000003</v>
      </c>
      <c r="G36">
        <v>0</v>
      </c>
    </row>
    <row r="37" spans="1:7" x14ac:dyDescent="0.25">
      <c r="A37">
        <v>10</v>
      </c>
      <c r="B37" s="1">
        <v>6.8100000000000001E-3</v>
      </c>
      <c r="C37" s="1">
        <v>1.35E-2</v>
      </c>
      <c r="D37" s="1">
        <v>5.57E-2</v>
      </c>
      <c r="E37" s="1">
        <v>7.4999999999999997E-2</v>
      </c>
      <c r="F37" s="1">
        <v>0.13400000000000001</v>
      </c>
      <c r="G37">
        <v>0</v>
      </c>
    </row>
    <row r="38" spans="1:7" x14ac:dyDescent="0.25">
      <c r="A38">
        <v>11</v>
      </c>
      <c r="B38" s="1">
        <v>3.5000000000000001E-3</v>
      </c>
      <c r="C38" s="1">
        <v>6.9699999999999996E-3</v>
      </c>
      <c r="D38" s="1">
        <v>2.9700000000000001E-2</v>
      </c>
      <c r="E38" s="1">
        <v>4.02E-2</v>
      </c>
      <c r="F38" s="1">
        <v>7.1800000000000003E-2</v>
      </c>
      <c r="G38">
        <v>10000</v>
      </c>
    </row>
    <row r="40" spans="1:7" x14ac:dyDescent="0.25">
      <c r="A40" t="s">
        <v>47</v>
      </c>
    </row>
    <row r="41" spans="1:7" x14ac:dyDescent="0.25">
      <c r="A41">
        <v>1</v>
      </c>
      <c r="B41" s="1">
        <v>7.5399999999999995E-2</v>
      </c>
      <c r="C41" s="1">
        <v>0.124</v>
      </c>
      <c r="D41" s="1">
        <v>0.34399999999999997</v>
      </c>
      <c r="E41" s="1">
        <v>0.42199999999999999</v>
      </c>
      <c r="F41" s="1">
        <v>0.63700000000000001</v>
      </c>
      <c r="G41">
        <v>0</v>
      </c>
    </row>
    <row r="42" spans="1:7" x14ac:dyDescent="0.25">
      <c r="A42">
        <v>2</v>
      </c>
      <c r="B42" s="1">
        <v>8.2000000000000003E-2</v>
      </c>
      <c r="C42" s="1">
        <v>0.13400000000000001</v>
      </c>
      <c r="D42" s="1">
        <v>0.376</v>
      </c>
      <c r="E42" s="1">
        <v>0.46899999999999997</v>
      </c>
      <c r="F42" s="1">
        <v>0.70899999999999996</v>
      </c>
      <c r="G42">
        <v>0</v>
      </c>
    </row>
    <row r="43" spans="1:7" x14ac:dyDescent="0.25">
      <c r="A43">
        <v>3</v>
      </c>
      <c r="B43" s="1">
        <v>0.1</v>
      </c>
      <c r="C43" s="1">
        <v>0.16800000000000001</v>
      </c>
      <c r="D43" s="1">
        <v>0.47699999999999998</v>
      </c>
      <c r="E43" s="1">
        <v>0.58899999999999997</v>
      </c>
      <c r="F43" s="1">
        <v>0.89700000000000002</v>
      </c>
      <c r="G43">
        <v>0</v>
      </c>
    </row>
    <row r="44" spans="1:7" x14ac:dyDescent="0.25">
      <c r="A44">
        <v>4</v>
      </c>
      <c r="B44" s="1">
        <v>0.16</v>
      </c>
      <c r="C44" s="1">
        <v>0.26900000000000002</v>
      </c>
      <c r="D44" s="1">
        <v>0.77500000000000002</v>
      </c>
      <c r="E44" s="1">
        <v>0.97799999999999998</v>
      </c>
      <c r="F44" s="1">
        <v>1.49</v>
      </c>
      <c r="G44">
        <v>0</v>
      </c>
    </row>
    <row r="45" spans="1:7" x14ac:dyDescent="0.25">
      <c r="A45">
        <v>5</v>
      </c>
      <c r="B45" s="1">
        <v>0.18099999999999999</v>
      </c>
      <c r="C45" s="1">
        <v>0.30499999999999999</v>
      </c>
      <c r="D45" s="1">
        <v>0.91100000000000003</v>
      </c>
      <c r="E45" s="1">
        <v>1.1499999999999999</v>
      </c>
      <c r="F45" s="1">
        <v>1.79</v>
      </c>
      <c r="G45">
        <v>0</v>
      </c>
    </row>
    <row r="46" spans="1:7" x14ac:dyDescent="0.25">
      <c r="A46">
        <v>6</v>
      </c>
      <c r="B46" s="1">
        <v>0.13700000000000001</v>
      </c>
      <c r="C46" s="1">
        <v>0.23599999999999999</v>
      </c>
      <c r="D46" s="1">
        <v>0.74399999999999999</v>
      </c>
      <c r="E46" s="1">
        <v>0.95699999999999996</v>
      </c>
      <c r="F46" s="1">
        <v>1.53</v>
      </c>
      <c r="G46">
        <v>0</v>
      </c>
    </row>
    <row r="47" spans="1:7" x14ac:dyDescent="0.25">
      <c r="A47">
        <v>7</v>
      </c>
      <c r="B47" s="1">
        <v>0.108</v>
      </c>
      <c r="C47" s="1">
        <v>0.187</v>
      </c>
      <c r="D47" s="1">
        <v>0.61</v>
      </c>
      <c r="E47" s="1">
        <v>0.78500000000000003</v>
      </c>
      <c r="F47" s="1">
        <v>1.27</v>
      </c>
      <c r="G47">
        <v>0</v>
      </c>
    </row>
    <row r="48" spans="1:7" x14ac:dyDescent="0.25">
      <c r="A48">
        <v>8</v>
      </c>
      <c r="B48" s="1">
        <v>8.6400000000000005E-2</v>
      </c>
      <c r="C48" s="1">
        <v>0.151</v>
      </c>
      <c r="D48" s="1">
        <v>0.50700000000000001</v>
      </c>
      <c r="E48" s="1">
        <v>0.65600000000000003</v>
      </c>
      <c r="F48" s="1">
        <v>1.07</v>
      </c>
      <c r="G48">
        <v>0</v>
      </c>
    </row>
    <row r="49" spans="1:7" x14ac:dyDescent="0.25">
      <c r="A49">
        <v>9</v>
      </c>
      <c r="B49" s="1">
        <v>3.6600000000000001E-2</v>
      </c>
      <c r="C49" s="1">
        <v>6.6199999999999995E-2</v>
      </c>
      <c r="D49" s="1">
        <v>0.23799999999999999</v>
      </c>
      <c r="E49" s="1">
        <v>0.31</v>
      </c>
      <c r="F49" s="1">
        <v>0.52200000000000002</v>
      </c>
      <c r="G49">
        <v>0</v>
      </c>
    </row>
    <row r="50" spans="1:7" x14ac:dyDescent="0.25">
      <c r="A50">
        <v>10</v>
      </c>
      <c r="B50" s="1">
        <v>1.2699999999999999E-2</v>
      </c>
      <c r="C50" s="1">
        <v>2.4400000000000002E-2</v>
      </c>
      <c r="D50" s="1">
        <v>9.4399999999999998E-2</v>
      </c>
      <c r="E50" s="1">
        <v>0.126</v>
      </c>
      <c r="F50" s="1">
        <v>0.216</v>
      </c>
      <c r="G50">
        <v>0</v>
      </c>
    </row>
    <row r="51" spans="1:7" x14ac:dyDescent="0.25">
      <c r="A51">
        <v>11</v>
      </c>
      <c r="B51" s="1">
        <v>6.0000000000000001E-3</v>
      </c>
      <c r="C51" s="1">
        <v>1.24E-2</v>
      </c>
      <c r="D51" s="1">
        <v>5.1900000000000002E-2</v>
      </c>
      <c r="E51" s="1">
        <v>6.9099999999999995E-2</v>
      </c>
      <c r="F51" s="1">
        <v>0.12</v>
      </c>
      <c r="G51">
        <v>0</v>
      </c>
    </row>
    <row r="53" spans="1:7" x14ac:dyDescent="0.25">
      <c r="A53" t="s">
        <v>48</v>
      </c>
    </row>
    <row r="54" spans="1:7" x14ac:dyDescent="0.25">
      <c r="A54">
        <v>1</v>
      </c>
      <c r="B54" s="1">
        <v>5.8400000000000001E-2</v>
      </c>
      <c r="C54" s="1">
        <v>0.11899999999999999</v>
      </c>
      <c r="D54" s="1">
        <v>0.54800000000000004</v>
      </c>
      <c r="E54" s="1">
        <v>0.76</v>
      </c>
      <c r="F54" s="1">
        <v>1.42</v>
      </c>
      <c r="G54">
        <v>0</v>
      </c>
    </row>
    <row r="55" spans="1:7" x14ac:dyDescent="0.25">
      <c r="A55">
        <v>2</v>
      </c>
      <c r="B55" s="1">
        <v>7.7100000000000002E-2</v>
      </c>
      <c r="C55" s="1">
        <v>0.159</v>
      </c>
      <c r="D55" s="1">
        <v>0.749</v>
      </c>
      <c r="E55" s="1">
        <v>1.04</v>
      </c>
      <c r="F55" s="1">
        <v>1.97</v>
      </c>
      <c r="G55">
        <v>0</v>
      </c>
    </row>
    <row r="56" spans="1:7" x14ac:dyDescent="0.25">
      <c r="A56">
        <v>3</v>
      </c>
      <c r="B56" s="1">
        <v>9.8299999999999998E-2</v>
      </c>
      <c r="C56" s="1">
        <v>0.20399999999999999</v>
      </c>
      <c r="D56" s="1">
        <v>0.98699999999999999</v>
      </c>
      <c r="E56" s="1">
        <v>1.38</v>
      </c>
      <c r="F56" s="1">
        <v>2.62</v>
      </c>
      <c r="G56">
        <v>0</v>
      </c>
    </row>
    <row r="57" spans="1:7" x14ac:dyDescent="0.25">
      <c r="A57">
        <v>4</v>
      </c>
      <c r="B57" s="1">
        <v>0.126</v>
      </c>
      <c r="C57" s="1">
        <v>0.25900000000000001</v>
      </c>
      <c r="D57" s="1">
        <v>1.22</v>
      </c>
      <c r="E57" s="1">
        <v>1.71</v>
      </c>
      <c r="F57" s="1">
        <v>3.25</v>
      </c>
      <c r="G57">
        <v>0</v>
      </c>
    </row>
    <row r="58" spans="1:7" x14ac:dyDescent="0.25">
      <c r="A58">
        <v>5</v>
      </c>
      <c r="B58" s="1">
        <v>0.106</v>
      </c>
      <c r="C58" s="1">
        <v>0.21199999999999999</v>
      </c>
      <c r="D58" s="1">
        <v>1</v>
      </c>
      <c r="E58" s="1">
        <v>1.41</v>
      </c>
      <c r="F58" s="1">
        <v>2.68</v>
      </c>
      <c r="G58">
        <v>0</v>
      </c>
    </row>
    <row r="59" spans="1:7" x14ac:dyDescent="0.25">
      <c r="A59">
        <v>6</v>
      </c>
      <c r="B59" s="1">
        <v>7.4800000000000005E-2</v>
      </c>
      <c r="C59" s="1">
        <v>0.153</v>
      </c>
      <c r="D59" s="1">
        <v>0.72899999999999998</v>
      </c>
      <c r="E59" s="1">
        <v>1.02</v>
      </c>
      <c r="F59" s="1">
        <v>1.94</v>
      </c>
      <c r="G59">
        <v>0</v>
      </c>
    </row>
    <row r="60" spans="1:7" x14ac:dyDescent="0.25">
      <c r="A60">
        <v>7</v>
      </c>
      <c r="B60" s="1">
        <v>5.2999999999999999E-2</v>
      </c>
      <c r="C60" s="1">
        <v>0.109</v>
      </c>
      <c r="D60" s="1">
        <v>0.53300000000000003</v>
      </c>
      <c r="E60" s="1">
        <v>0.747</v>
      </c>
      <c r="F60" s="1">
        <v>1.43</v>
      </c>
      <c r="G60">
        <v>0</v>
      </c>
    </row>
    <row r="61" spans="1:7" x14ac:dyDescent="0.25">
      <c r="A61">
        <v>8</v>
      </c>
      <c r="B61" s="1">
        <v>4.1300000000000003E-2</v>
      </c>
      <c r="C61" s="1">
        <v>8.5699999999999998E-2</v>
      </c>
      <c r="D61" s="1">
        <v>0.42099999999999999</v>
      </c>
      <c r="E61" s="1">
        <v>0.59099999999999997</v>
      </c>
      <c r="F61" s="1">
        <v>1.1299999999999999</v>
      </c>
      <c r="G61">
        <v>0</v>
      </c>
    </row>
    <row r="62" spans="1:7" x14ac:dyDescent="0.25">
      <c r="A62">
        <v>9</v>
      </c>
      <c r="B62" s="1">
        <v>1.9199999999999998E-2</v>
      </c>
      <c r="C62" s="1">
        <v>4.24E-2</v>
      </c>
      <c r="D62" s="1">
        <v>0.22800000000000001</v>
      </c>
      <c r="E62" s="1">
        <v>0.32400000000000001</v>
      </c>
      <c r="F62" s="1">
        <v>0.63</v>
      </c>
      <c r="G62">
        <v>0</v>
      </c>
    </row>
    <row r="63" spans="1:7" x14ac:dyDescent="0.25">
      <c r="A63">
        <v>10</v>
      </c>
      <c r="B63" s="1">
        <v>8.1899999999999994E-3</v>
      </c>
      <c r="C63" s="1">
        <v>1.95E-2</v>
      </c>
      <c r="D63" s="1">
        <v>0.11</v>
      </c>
      <c r="E63" s="1">
        <v>0.156</v>
      </c>
      <c r="F63" s="1">
        <v>0.30299999999999999</v>
      </c>
      <c r="G63">
        <v>0</v>
      </c>
    </row>
    <row r="64" spans="1:7" x14ac:dyDescent="0.25">
      <c r="A64">
        <v>11</v>
      </c>
      <c r="B64" s="1">
        <v>4.3400000000000001E-3</v>
      </c>
      <c r="C64" s="1">
        <v>1.04E-2</v>
      </c>
      <c r="D64" s="1">
        <v>5.6599999999999998E-2</v>
      </c>
      <c r="E64" s="1">
        <v>7.9399999999999998E-2</v>
      </c>
      <c r="F64" s="1">
        <v>0.151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6.5600000000000006E-2</v>
      </c>
      <c r="C67" s="1">
        <v>0.11799999999999999</v>
      </c>
      <c r="D67" s="1">
        <v>0.41499999999999998</v>
      </c>
      <c r="E67" s="1">
        <v>0.54600000000000004</v>
      </c>
      <c r="F67" s="1">
        <v>0.93899999999999995</v>
      </c>
      <c r="G67">
        <v>0</v>
      </c>
    </row>
    <row r="68" spans="1:7" x14ac:dyDescent="0.25">
      <c r="A68">
        <v>2</v>
      </c>
      <c r="B68" s="1">
        <v>7.7200000000000005E-2</v>
      </c>
      <c r="C68" s="1">
        <v>0.13800000000000001</v>
      </c>
      <c r="D68" s="1">
        <v>0.49299999999999999</v>
      </c>
      <c r="E68" s="1">
        <v>0.64900000000000002</v>
      </c>
      <c r="F68" s="1">
        <v>1.1200000000000001</v>
      </c>
      <c r="G68">
        <v>0</v>
      </c>
    </row>
    <row r="69" spans="1:7" x14ac:dyDescent="0.25">
      <c r="A69">
        <v>3</v>
      </c>
      <c r="B69" s="1">
        <v>9.0300000000000005E-2</v>
      </c>
      <c r="C69" s="1">
        <v>0.16200000000000001</v>
      </c>
      <c r="D69" s="1">
        <v>0.57899999999999996</v>
      </c>
      <c r="E69" s="1">
        <v>0.76900000000000002</v>
      </c>
      <c r="F69" s="1">
        <v>1.34</v>
      </c>
      <c r="G69">
        <v>0</v>
      </c>
    </row>
    <row r="70" spans="1:7" x14ac:dyDescent="0.25">
      <c r="A70">
        <v>4</v>
      </c>
      <c r="B70" s="1">
        <v>0.16200000000000001</v>
      </c>
      <c r="C70" s="1">
        <v>0.29299999999999998</v>
      </c>
      <c r="D70" s="1">
        <v>1.08</v>
      </c>
      <c r="E70" s="1">
        <v>1.46</v>
      </c>
      <c r="F70" s="1">
        <v>2.61</v>
      </c>
      <c r="G70">
        <v>0</v>
      </c>
    </row>
    <row r="71" spans="1:7" x14ac:dyDescent="0.25">
      <c r="A71">
        <v>5</v>
      </c>
      <c r="B71" s="1">
        <v>0.13400000000000001</v>
      </c>
      <c r="C71" s="1">
        <v>0.24199999999999999</v>
      </c>
      <c r="D71" s="1">
        <v>0.88900000000000001</v>
      </c>
      <c r="E71" s="1">
        <v>1.19</v>
      </c>
      <c r="F71" s="1">
        <v>2.11</v>
      </c>
      <c r="G71">
        <v>0</v>
      </c>
    </row>
    <row r="72" spans="1:7" x14ac:dyDescent="0.25">
      <c r="A72">
        <v>6</v>
      </c>
      <c r="B72" s="1">
        <v>9.35E-2</v>
      </c>
      <c r="C72" s="1">
        <v>0.17</v>
      </c>
      <c r="D72" s="1">
        <v>0.627</v>
      </c>
      <c r="E72" s="1">
        <v>0.83499999999999996</v>
      </c>
      <c r="F72" s="1">
        <v>1.47</v>
      </c>
      <c r="G72">
        <v>0</v>
      </c>
    </row>
    <row r="73" spans="1:7" x14ac:dyDescent="0.25">
      <c r="A73">
        <v>7</v>
      </c>
      <c r="B73" s="1">
        <v>7.2800000000000004E-2</v>
      </c>
      <c r="C73" s="1">
        <v>0.13300000000000001</v>
      </c>
      <c r="D73" s="1">
        <v>0.50800000000000001</v>
      </c>
      <c r="E73" s="1">
        <v>0.68300000000000005</v>
      </c>
      <c r="F73" s="1">
        <v>1.2</v>
      </c>
      <c r="G73">
        <v>0</v>
      </c>
    </row>
    <row r="74" spans="1:7" x14ac:dyDescent="0.25">
      <c r="A74">
        <v>8</v>
      </c>
      <c r="B74" s="1">
        <v>5.6500000000000002E-2</v>
      </c>
      <c r="C74" s="1">
        <v>0.104</v>
      </c>
      <c r="D74" s="1">
        <v>0.40699999999999997</v>
      </c>
      <c r="E74" s="1">
        <v>0.54800000000000004</v>
      </c>
      <c r="F74" s="1">
        <v>0.98099999999999998</v>
      </c>
      <c r="G74">
        <v>0</v>
      </c>
    </row>
    <row r="75" spans="1:7" x14ac:dyDescent="0.25">
      <c r="A75">
        <v>9</v>
      </c>
      <c r="B75" s="1">
        <v>2.4400000000000002E-2</v>
      </c>
      <c r="C75" s="1">
        <v>4.7800000000000002E-2</v>
      </c>
      <c r="D75" s="1">
        <v>0.21199999999999999</v>
      </c>
      <c r="E75" s="1">
        <v>0.29099999999999998</v>
      </c>
      <c r="F75" s="1">
        <v>0.53800000000000003</v>
      </c>
      <c r="G75">
        <v>0</v>
      </c>
    </row>
    <row r="76" spans="1:7" x14ac:dyDescent="0.25">
      <c r="A76">
        <v>10</v>
      </c>
      <c r="B76" s="1">
        <v>8.8999999999999999E-3</v>
      </c>
      <c r="C76" s="1">
        <v>1.8599999999999998E-2</v>
      </c>
      <c r="D76" s="1">
        <v>9.1600000000000001E-2</v>
      </c>
      <c r="E76" s="1">
        <v>0.128</v>
      </c>
      <c r="F76" s="1">
        <v>0.245</v>
      </c>
      <c r="G76">
        <v>0</v>
      </c>
    </row>
    <row r="77" spans="1:7" x14ac:dyDescent="0.25">
      <c r="A77">
        <v>11</v>
      </c>
      <c r="B77" s="1">
        <v>4.7099999999999998E-3</v>
      </c>
      <c r="C77" s="1">
        <v>9.9900000000000006E-3</v>
      </c>
      <c r="D77" s="1">
        <v>4.9500000000000002E-2</v>
      </c>
      <c r="E77" s="1">
        <v>6.9199999999999998E-2</v>
      </c>
      <c r="F77" s="1">
        <v>0.13200000000000001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15</v>
      </c>
      <c r="E4" s="19">
        <f t="shared" ref="E4:E9" si="0">IF($C$17="max",80,60)</f>
        <v>60</v>
      </c>
      <c r="F4" s="20">
        <f>D4/SIN(E4*PI()/180)</f>
        <v>17.320508075688775</v>
      </c>
      <c r="G4" s="20">
        <v>6</v>
      </c>
      <c r="H4" s="22">
        <f>3.93+1.02*LOG(C4*F4)</f>
        <v>6.780760390689661</v>
      </c>
      <c r="I4" s="20">
        <v>1</v>
      </c>
      <c r="J4" s="21">
        <f t="shared" ref="J4:J12" si="1">$C$2*C4*F4*1000000*B4*0.001</f>
        <v>1870614872174387.7</v>
      </c>
      <c r="K4" s="20">
        <f>POWER(10,1.5*G4+9.05)</f>
        <v>1.1220184543019693E+18</v>
      </c>
      <c r="L4" s="20">
        <f>POWER(10,1.5*H4+9.05)</f>
        <v>1.6639512030169131E+19</v>
      </c>
      <c r="M4" s="25">
        <f>J4*(1.5-I4)/I4*(1-O4)/O4/(L4-K4)</f>
        <v>3.0355116910838365E-4</v>
      </c>
      <c r="N4" s="26">
        <f>J4/L4</f>
        <v>1.1242005587560335E-4</v>
      </c>
      <c r="O4">
        <f>POWER(10,-I4*(H4-G4))</f>
        <v>0.16566837382927743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15</v>
      </c>
      <c r="E5" s="19">
        <f t="shared" si="0"/>
        <v>60</v>
      </c>
      <c r="F5" s="20">
        <f t="shared" ref="F5:F12" si="2">D5/SIN(E5*PI()/180)</f>
        <v>17.320508075688775</v>
      </c>
      <c r="G5" s="20">
        <v>6</v>
      </c>
      <c r="H5" s="22">
        <f t="shared" ref="H5:H12" si="3">3.93+1.02*LOG(C5*F5)</f>
        <v>6.6533228793491954</v>
      </c>
      <c r="I5" s="20">
        <v>1</v>
      </c>
      <c r="J5" s="21">
        <f t="shared" si="1"/>
        <v>1402961154130791</v>
      </c>
      <c r="K5" s="20">
        <f t="shared" ref="K5:L12" si="4">POWER(10,1.5*G5+9.05)</f>
        <v>1.1220184543019693E+18</v>
      </c>
      <c r="L5" s="20">
        <f t="shared" si="4"/>
        <v>1.071480616822049E+19</v>
      </c>
      <c r="M5" s="25">
        <f t="shared" ref="M5:M12" si="5">J5*(1.5-I5)/I5*(1-O5)/O5/(L5-K5)</f>
        <v>2.5602404487038582E-4</v>
      </c>
      <c r="N5" s="26">
        <f t="shared" ref="N5:N12" si="6">J5/L5</f>
        <v>1.3093668071121012E-4</v>
      </c>
      <c r="O5">
        <f t="shared" ref="O5:O12" si="7">POWER(10,-I5*(H5-G5))</f>
        <v>0.22216575692492838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15</v>
      </c>
      <c r="E6" s="19">
        <f t="shared" si="0"/>
        <v>60</v>
      </c>
      <c r="F6" s="20">
        <f t="shared" si="2"/>
        <v>17.320508075688775</v>
      </c>
      <c r="G6" s="20">
        <v>6</v>
      </c>
      <c r="H6" s="22">
        <f t="shared" si="3"/>
        <v>6.5203824354842892</v>
      </c>
      <c r="I6" s="20">
        <v>1</v>
      </c>
      <c r="J6" s="21">
        <f t="shared" si="1"/>
        <v>1039230484541326.6</v>
      </c>
      <c r="K6" s="20">
        <f t="shared" si="4"/>
        <v>1.1220184543019693E+18</v>
      </c>
      <c r="L6" s="20">
        <f t="shared" si="4"/>
        <v>6.769765935552041E+18</v>
      </c>
      <c r="M6" s="25">
        <f t="shared" si="5"/>
        <v>2.1291822245631727E-4</v>
      </c>
      <c r="N6" s="26">
        <f t="shared" si="6"/>
        <v>1.535105488778738E-4</v>
      </c>
      <c r="O6">
        <f t="shared" si="7"/>
        <v>0.30172935509270127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15</v>
      </c>
      <c r="E7" s="19">
        <f t="shared" si="0"/>
        <v>60</v>
      </c>
      <c r="F7" s="20">
        <f t="shared" si="2"/>
        <v>17.320508075688775</v>
      </c>
      <c r="G7" s="20">
        <v>6</v>
      </c>
      <c r="H7" s="22">
        <f t="shared" si="3"/>
        <v>6.3929449241438228</v>
      </c>
      <c r="I7" s="20">
        <v>1</v>
      </c>
      <c r="J7" s="21">
        <f t="shared" si="1"/>
        <v>1169134295108992.2</v>
      </c>
      <c r="K7" s="20">
        <f t="shared" si="4"/>
        <v>1.1220184543019693E+18</v>
      </c>
      <c r="L7" s="20">
        <f t="shared" si="4"/>
        <v>4.3593063109149763E+18</v>
      </c>
      <c r="M7" s="25">
        <f t="shared" si="5"/>
        <v>2.6569721289048574E-4</v>
      </c>
      <c r="N7" s="26">
        <f t="shared" si="6"/>
        <v>2.6819273795504456E-4</v>
      </c>
      <c r="O7">
        <f t="shared" si="7"/>
        <v>0.40462720198919566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15</v>
      </c>
      <c r="E8" s="19">
        <f t="shared" si="0"/>
        <v>60</v>
      </c>
      <c r="F8" s="20">
        <f t="shared" si="2"/>
        <v>17.320508075688775</v>
      </c>
      <c r="G8" s="20">
        <v>6</v>
      </c>
      <c r="H8" s="22">
        <f t="shared" si="3"/>
        <v>6.9262812443297674</v>
      </c>
      <c r="I8" s="20">
        <v>1</v>
      </c>
      <c r="J8" s="21">
        <f t="shared" si="1"/>
        <v>3897114317029974</v>
      </c>
      <c r="K8" s="20">
        <f t="shared" si="4"/>
        <v>1.1220184543019693E+18</v>
      </c>
      <c r="L8" s="20">
        <f t="shared" si="4"/>
        <v>2.7505647090044547E+19</v>
      </c>
      <c r="M8" s="25">
        <f t="shared" si="5"/>
        <v>5.4939174667770728E-4</v>
      </c>
      <c r="N8" s="26">
        <f t="shared" si="6"/>
        <v>1.4168415323122881E-4</v>
      </c>
      <c r="O8">
        <f t="shared" si="7"/>
        <v>0.11850011059530206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15</v>
      </c>
      <c r="E9" s="19">
        <f t="shared" si="0"/>
        <v>60</v>
      </c>
      <c r="F9" s="20">
        <f t="shared" si="2"/>
        <v>17.320508075688775</v>
      </c>
      <c r="G9" s="20">
        <v>6</v>
      </c>
      <c r="H9" s="22">
        <f t="shared" si="3"/>
        <v>6.7682812451443093</v>
      </c>
      <c r="I9" s="20">
        <v>1</v>
      </c>
      <c r="J9" s="21">
        <f t="shared" si="1"/>
        <v>2727980021920982</v>
      </c>
      <c r="K9" s="20">
        <f t="shared" si="4"/>
        <v>1.1220184543019693E+18</v>
      </c>
      <c r="L9" s="20">
        <f t="shared" si="4"/>
        <v>1.5937561282599979E+19</v>
      </c>
      <c r="M9" s="25">
        <f t="shared" si="5"/>
        <v>4.4791170728055091E-4</v>
      </c>
      <c r="N9" s="26">
        <f t="shared" si="6"/>
        <v>1.7116671575715203E-4</v>
      </c>
      <c r="O9">
        <f t="shared" si="7"/>
        <v>0.17049779032790366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15</v>
      </c>
      <c r="E10" s="19">
        <f>IF($C$17="max",60,40)</f>
        <v>40</v>
      </c>
      <c r="F10" s="20">
        <f t="shared" si="2"/>
        <v>23.335857402906189</v>
      </c>
      <c r="G10" s="20">
        <v>6</v>
      </c>
      <c r="H10" s="22">
        <f t="shared" si="3"/>
        <v>6.9128127883319443</v>
      </c>
      <c r="I10" s="20">
        <v>1</v>
      </c>
      <c r="J10" s="21">
        <f t="shared" si="1"/>
        <v>1260136299756934.2</v>
      </c>
      <c r="K10" s="20">
        <f t="shared" si="4"/>
        <v>1.1220184543019693E+18</v>
      </c>
      <c r="L10" s="20">
        <f t="shared" si="4"/>
        <v>2.6255432849302675E+19</v>
      </c>
      <c r="M10" s="25">
        <f t="shared" si="5"/>
        <v>1.8002310482577241E-4</v>
      </c>
      <c r="N10" s="26">
        <f t="shared" si="6"/>
        <v>4.7995258999906473E-5</v>
      </c>
      <c r="O10">
        <f t="shared" si="7"/>
        <v>0.12223264558520136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15</v>
      </c>
      <c r="E11" s="19">
        <f>IF($C$17="max",60,40)</f>
        <v>40</v>
      </c>
      <c r="F11" s="20">
        <f t="shared" si="2"/>
        <v>23.335857402906189</v>
      </c>
      <c r="G11" s="20">
        <v>6</v>
      </c>
      <c r="H11" s="22">
        <f t="shared" si="3"/>
        <v>6.553586619858355</v>
      </c>
      <c r="I11" s="20">
        <v>1</v>
      </c>
      <c r="J11" s="21">
        <f t="shared" si="1"/>
        <v>560060577669748.56</v>
      </c>
      <c r="K11" s="20">
        <f t="shared" si="4"/>
        <v>1.1220184543019693E+18</v>
      </c>
      <c r="L11" s="20">
        <f t="shared" si="4"/>
        <v>7.5924148472656988E+18</v>
      </c>
      <c r="M11" s="25">
        <f t="shared" si="5"/>
        <v>1.1155331465592147E-4</v>
      </c>
      <c r="N11" s="26">
        <f t="shared" si="6"/>
        <v>7.3765802967345293E-5</v>
      </c>
      <c r="O11">
        <f t="shared" si="7"/>
        <v>0.2795203169841281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15</v>
      </c>
      <c r="E12" s="19">
        <f>IF($C$17="max",60,40)</f>
        <v>40</v>
      </c>
      <c r="F12" s="20">
        <f t="shared" si="2"/>
        <v>23.335857402906189</v>
      </c>
      <c r="G12" s="20">
        <v>6</v>
      </c>
      <c r="H12" s="22">
        <f t="shared" si="3"/>
        <v>6.7853752769914788</v>
      </c>
      <c r="I12" s="20">
        <v>1</v>
      </c>
      <c r="J12" s="21">
        <f t="shared" si="1"/>
        <v>945102224817700.75</v>
      </c>
      <c r="K12" s="20">
        <f t="shared" si="4"/>
        <v>1.1220184543019693E+18</v>
      </c>
      <c r="L12" s="20">
        <f t="shared" si="4"/>
        <v>1.6906858406240635E+19</v>
      </c>
      <c r="M12" s="25">
        <f t="shared" si="5"/>
        <v>1.5269792474633369E-4</v>
      </c>
      <c r="N12" s="26">
        <f t="shared" si="6"/>
        <v>5.5900522859341269E-5</v>
      </c>
      <c r="O12">
        <f t="shared" si="7"/>
        <v>0.1639172740076337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6.780760390689661</v>
      </c>
      <c r="M16" s="20"/>
      <c r="N16" s="20"/>
    </row>
    <row r="17" spans="1:14" ht="16" thickBot="1" x14ac:dyDescent="0.4">
      <c r="A17" s="126" t="s">
        <v>33</v>
      </c>
      <c r="B17" s="127">
        <v>15</v>
      </c>
      <c r="C17" s="127" t="s">
        <v>32</v>
      </c>
      <c r="D17" s="127" t="s">
        <v>31</v>
      </c>
      <c r="E17" s="127" t="s">
        <v>28</v>
      </c>
      <c r="F17" s="128">
        <v>24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6.6533228793491954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6.5203824354842892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2.6819273795504456E-4</v>
      </c>
      <c r="K19" s="20">
        <f t="shared" si="10"/>
        <v>3728.6617364248827</v>
      </c>
      <c r="L19" s="37">
        <f t="shared" si="11"/>
        <v>6.3929449241438228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1.4168415323122881E-4</v>
      </c>
      <c r="K20" s="20">
        <f>1/J20</f>
        <v>7057.9523340764727</v>
      </c>
      <c r="L20" s="37">
        <f t="shared" si="11"/>
        <v>6.9262812443297674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1.7116671575715203E-4</v>
      </c>
      <c r="K21" s="20">
        <f t="shared" si="10"/>
        <v>5842.2573312604791</v>
      </c>
      <c r="L21" s="37">
        <f t="shared" si="11"/>
        <v>6.7682812451443093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4.7995258999906473E-5</v>
      </c>
      <c r="K22" s="20">
        <f t="shared" si="10"/>
        <v>20835.391262331737</v>
      </c>
      <c r="L22" s="37">
        <f t="shared" si="11"/>
        <v>6.9128127883319443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7.3765802967345293E-5</v>
      </c>
      <c r="K23" s="20">
        <f t="shared" si="10"/>
        <v>13556.417198395859</v>
      </c>
      <c r="L23" s="37">
        <f t="shared" si="11"/>
        <v>6.553586619858355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5.5900522859341269E-5</v>
      </c>
      <c r="K24" s="20">
        <f t="shared" si="10"/>
        <v>17888.920332931997</v>
      </c>
      <c r="L24" s="37">
        <f t="shared" si="11"/>
        <v>6.7853752769914788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4.02E-2</v>
      </c>
      <c r="C28" s="1">
        <v>7.0400000000000004E-2</v>
      </c>
      <c r="D28" s="1">
        <v>0.25800000000000001</v>
      </c>
      <c r="E28" s="1">
        <v>0.34100000000000003</v>
      </c>
      <c r="F28" s="1">
        <v>0.56000000000000005</v>
      </c>
      <c r="G28">
        <v>0</v>
      </c>
    </row>
    <row r="29" spans="1:14" x14ac:dyDescent="0.25">
      <c r="A29">
        <v>2</v>
      </c>
      <c r="B29" s="1">
        <v>4.5400000000000003E-2</v>
      </c>
      <c r="C29" s="1">
        <v>7.9699999999999993E-2</v>
      </c>
      <c r="D29" s="1">
        <v>0.28899999999999998</v>
      </c>
      <c r="E29" s="1">
        <v>0.38100000000000001</v>
      </c>
      <c r="F29" s="1">
        <v>0.63400000000000001</v>
      </c>
      <c r="G29">
        <v>0</v>
      </c>
    </row>
    <row r="30" spans="1:14" x14ac:dyDescent="0.25">
      <c r="A30">
        <v>3</v>
      </c>
      <c r="B30" s="1">
        <v>5.7500000000000002E-2</v>
      </c>
      <c r="C30" s="1">
        <v>0.1</v>
      </c>
      <c r="D30" s="1">
        <v>0.36399999999999999</v>
      </c>
      <c r="E30" s="1">
        <v>0.48399999999999999</v>
      </c>
      <c r="F30" s="1">
        <v>0.80700000000000005</v>
      </c>
      <c r="G30">
        <v>0</v>
      </c>
    </row>
    <row r="31" spans="1:14" x14ac:dyDescent="0.25">
      <c r="A31">
        <v>4</v>
      </c>
      <c r="B31" s="1">
        <v>9.5000000000000001E-2</v>
      </c>
      <c r="C31" s="1">
        <v>0.16400000000000001</v>
      </c>
      <c r="D31" s="1">
        <v>0.58099999999999996</v>
      </c>
      <c r="E31" s="1">
        <v>0.76900000000000002</v>
      </c>
      <c r="F31" s="1">
        <v>1.3</v>
      </c>
      <c r="G31">
        <v>0</v>
      </c>
    </row>
    <row r="32" spans="1:14" x14ac:dyDescent="0.25">
      <c r="A32">
        <v>5</v>
      </c>
      <c r="B32" s="1">
        <v>9.69E-2</v>
      </c>
      <c r="C32" s="1">
        <v>0.16600000000000001</v>
      </c>
      <c r="D32" s="1">
        <v>0.625</v>
      </c>
      <c r="E32" s="1">
        <v>0.83499999999999996</v>
      </c>
      <c r="F32" s="1">
        <v>1.44</v>
      </c>
      <c r="G32">
        <v>0</v>
      </c>
    </row>
    <row r="33" spans="1:7" x14ac:dyDescent="0.25">
      <c r="A33">
        <v>6</v>
      </c>
      <c r="B33" s="1">
        <v>6.8699999999999997E-2</v>
      </c>
      <c r="C33" s="1">
        <v>0.11600000000000001</v>
      </c>
      <c r="D33" s="1">
        <v>0.45500000000000002</v>
      </c>
      <c r="E33" s="1">
        <v>0.61399999999999999</v>
      </c>
      <c r="F33" s="1">
        <v>1.08</v>
      </c>
      <c r="G33">
        <v>0</v>
      </c>
    </row>
    <row r="34" spans="1:7" x14ac:dyDescent="0.25">
      <c r="A34">
        <v>7</v>
      </c>
      <c r="B34" s="1">
        <v>0.05</v>
      </c>
      <c r="C34" s="1">
        <v>8.72E-2</v>
      </c>
      <c r="D34" s="1">
        <v>0.373</v>
      </c>
      <c r="E34" s="1">
        <v>0.51100000000000001</v>
      </c>
      <c r="F34" s="1">
        <v>0.90400000000000003</v>
      </c>
      <c r="G34">
        <v>0</v>
      </c>
    </row>
    <row r="35" spans="1:7" x14ac:dyDescent="0.25">
      <c r="A35">
        <v>8</v>
      </c>
      <c r="B35" s="1">
        <v>3.5200000000000002E-2</v>
      </c>
      <c r="C35" s="1">
        <v>6.2100000000000002E-2</v>
      </c>
      <c r="D35" s="1">
        <v>0.27500000000000002</v>
      </c>
      <c r="E35" s="1">
        <v>0.377</v>
      </c>
      <c r="F35" s="1">
        <v>0.67600000000000005</v>
      </c>
      <c r="G35">
        <v>0</v>
      </c>
    </row>
    <row r="36" spans="1:7" x14ac:dyDescent="0.25">
      <c r="A36">
        <v>9</v>
      </c>
      <c r="B36" s="1">
        <v>1.38E-2</v>
      </c>
      <c r="C36" s="1">
        <v>2.5600000000000001E-2</v>
      </c>
      <c r="D36" s="1">
        <v>0.129</v>
      </c>
      <c r="E36" s="1">
        <v>0.18</v>
      </c>
      <c r="F36" s="1">
        <v>0.33</v>
      </c>
      <c r="G36">
        <v>0</v>
      </c>
    </row>
    <row r="37" spans="1:7" x14ac:dyDescent="0.25">
      <c r="A37">
        <v>10</v>
      </c>
      <c r="B37" s="1">
        <v>5.0899999999999999E-3</v>
      </c>
      <c r="C37" s="1">
        <v>9.8600000000000007E-3</v>
      </c>
      <c r="D37" s="1">
        <v>5.9900000000000002E-2</v>
      </c>
      <c r="E37" s="1">
        <v>8.5699999999999998E-2</v>
      </c>
      <c r="F37" s="1">
        <v>0.16400000000000001</v>
      </c>
      <c r="G37">
        <v>0</v>
      </c>
    </row>
    <row r="38" spans="1:7" x14ac:dyDescent="0.25">
      <c r="A38">
        <v>11</v>
      </c>
      <c r="B38" s="1">
        <v>2.2699999999999999E-3</v>
      </c>
      <c r="C38" s="1">
        <v>4.8599999999999997E-3</v>
      </c>
      <c r="D38" s="1">
        <v>3.2800000000000003E-2</v>
      </c>
      <c r="E38" s="1">
        <v>4.7300000000000002E-2</v>
      </c>
      <c r="F38" s="1">
        <v>9.1600000000000001E-2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6.1600000000000002E-2</v>
      </c>
      <c r="C41" s="1">
        <v>9.9900000000000003E-2</v>
      </c>
      <c r="D41" s="1">
        <v>0.31</v>
      </c>
      <c r="E41" s="1">
        <v>0.40200000000000002</v>
      </c>
      <c r="F41" s="1">
        <v>0.65600000000000003</v>
      </c>
      <c r="G41">
        <v>0</v>
      </c>
    </row>
    <row r="42" spans="1:7" x14ac:dyDescent="0.25">
      <c r="A42">
        <v>2</v>
      </c>
      <c r="B42" s="1">
        <v>6.6500000000000004E-2</v>
      </c>
      <c r="C42" s="1">
        <v>0.109</v>
      </c>
      <c r="D42" s="1">
        <v>0.34100000000000003</v>
      </c>
      <c r="E42" s="1">
        <v>0.442</v>
      </c>
      <c r="F42" s="1">
        <v>0.72199999999999998</v>
      </c>
      <c r="G42">
        <v>0</v>
      </c>
    </row>
    <row r="43" spans="1:7" x14ac:dyDescent="0.25">
      <c r="A43">
        <v>3</v>
      </c>
      <c r="B43" s="1">
        <v>8.2100000000000006E-2</v>
      </c>
      <c r="C43" s="1">
        <v>0.13500000000000001</v>
      </c>
      <c r="D43" s="1">
        <v>0.42399999999999999</v>
      </c>
      <c r="E43" s="1">
        <v>0.55100000000000005</v>
      </c>
      <c r="F43" s="1">
        <v>0.9</v>
      </c>
      <c r="G43">
        <v>0</v>
      </c>
    </row>
    <row r="44" spans="1:7" x14ac:dyDescent="0.25">
      <c r="A44">
        <v>4</v>
      </c>
      <c r="B44" s="1">
        <v>0.129</v>
      </c>
      <c r="C44" s="1">
        <v>0.217</v>
      </c>
      <c r="D44" s="1">
        <v>0.69099999999999995</v>
      </c>
      <c r="E44" s="1">
        <v>0.89300000000000002</v>
      </c>
      <c r="F44" s="1">
        <v>1.46</v>
      </c>
      <c r="G44">
        <v>0</v>
      </c>
    </row>
    <row r="45" spans="1:7" x14ac:dyDescent="0.25">
      <c r="A45">
        <v>5</v>
      </c>
      <c r="B45" s="1">
        <v>0.14599999999999999</v>
      </c>
      <c r="C45" s="1">
        <v>0.245</v>
      </c>
      <c r="D45" s="1">
        <v>0.81100000000000005</v>
      </c>
      <c r="E45" s="1">
        <v>1.07</v>
      </c>
      <c r="F45" s="1">
        <v>1.8</v>
      </c>
      <c r="G45">
        <v>0</v>
      </c>
    </row>
    <row r="46" spans="1:7" x14ac:dyDescent="0.25">
      <c r="A46">
        <v>6</v>
      </c>
      <c r="B46" s="1">
        <v>0.11</v>
      </c>
      <c r="C46" s="1">
        <v>0.185</v>
      </c>
      <c r="D46" s="1">
        <v>0.67700000000000005</v>
      </c>
      <c r="E46" s="1">
        <v>0.91400000000000003</v>
      </c>
      <c r="F46" s="1">
        <v>1.59</v>
      </c>
      <c r="G46">
        <v>0</v>
      </c>
    </row>
    <row r="47" spans="1:7" x14ac:dyDescent="0.25">
      <c r="A47">
        <v>7</v>
      </c>
      <c r="B47" s="1">
        <v>8.5699999999999998E-2</v>
      </c>
      <c r="C47" s="1">
        <v>0.14599999999999999</v>
      </c>
      <c r="D47" s="1">
        <v>0.56100000000000005</v>
      </c>
      <c r="E47" s="1">
        <v>0.76600000000000001</v>
      </c>
      <c r="F47" s="1">
        <v>1.35</v>
      </c>
      <c r="G47">
        <v>0</v>
      </c>
    </row>
    <row r="48" spans="1:7" x14ac:dyDescent="0.25">
      <c r="A48">
        <v>8</v>
      </c>
      <c r="B48" s="1">
        <v>6.8199999999999997E-2</v>
      </c>
      <c r="C48" s="1">
        <v>0.11700000000000001</v>
      </c>
      <c r="D48" s="1">
        <v>0.47699999999999998</v>
      </c>
      <c r="E48" s="1">
        <v>0.65600000000000003</v>
      </c>
      <c r="F48" s="1">
        <v>1.1599999999999999</v>
      </c>
      <c r="G48">
        <v>0</v>
      </c>
    </row>
    <row r="49" spans="1:7" x14ac:dyDescent="0.25">
      <c r="A49">
        <v>9</v>
      </c>
      <c r="B49" s="1">
        <v>2.8500000000000001E-2</v>
      </c>
      <c r="C49" s="1">
        <v>5.0299999999999997E-2</v>
      </c>
      <c r="D49" s="1">
        <v>0.23699999999999999</v>
      </c>
      <c r="E49" s="1">
        <v>0.33300000000000002</v>
      </c>
      <c r="F49" s="1">
        <v>0.60799999999999998</v>
      </c>
      <c r="G49">
        <v>0</v>
      </c>
    </row>
    <row r="50" spans="1:7" x14ac:dyDescent="0.25">
      <c r="A50">
        <v>10</v>
      </c>
      <c r="B50" s="1">
        <v>9.5700000000000004E-3</v>
      </c>
      <c r="C50" s="1">
        <v>1.7899999999999999E-2</v>
      </c>
      <c r="D50" s="1">
        <v>0.1</v>
      </c>
      <c r="E50" s="1">
        <v>0.14299999999999999</v>
      </c>
      <c r="F50" s="1">
        <v>0.26600000000000001</v>
      </c>
      <c r="G50">
        <v>0</v>
      </c>
    </row>
    <row r="51" spans="1:7" x14ac:dyDescent="0.25">
      <c r="A51">
        <v>11</v>
      </c>
      <c r="B51" s="1">
        <v>4.2700000000000004E-3</v>
      </c>
      <c r="C51" s="1">
        <v>8.5599999999999999E-3</v>
      </c>
      <c r="D51" s="1">
        <v>5.7500000000000002E-2</v>
      </c>
      <c r="E51" s="1">
        <v>8.1100000000000005E-2</v>
      </c>
      <c r="F51" s="1">
        <v>0.14799999999999999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4.3900000000000002E-2</v>
      </c>
      <c r="C54" s="1">
        <v>8.7800000000000003E-2</v>
      </c>
      <c r="D54" s="1">
        <v>0.51300000000000001</v>
      </c>
      <c r="E54" s="1">
        <v>0.77300000000000002</v>
      </c>
      <c r="F54" s="1">
        <v>1.64</v>
      </c>
      <c r="G54">
        <v>0</v>
      </c>
    </row>
    <row r="55" spans="1:7" x14ac:dyDescent="0.25">
      <c r="A55">
        <v>2</v>
      </c>
      <c r="B55" s="1">
        <v>5.8099999999999999E-2</v>
      </c>
      <c r="C55" s="1">
        <v>0.11799999999999999</v>
      </c>
      <c r="D55" s="1">
        <v>0.68300000000000005</v>
      </c>
      <c r="E55" s="1">
        <v>1.03</v>
      </c>
      <c r="F55" s="1">
        <v>2.2200000000000002</v>
      </c>
      <c r="G55">
        <v>0</v>
      </c>
    </row>
    <row r="56" spans="1:7" x14ac:dyDescent="0.25">
      <c r="A56">
        <v>3</v>
      </c>
      <c r="B56" s="1">
        <v>7.4099999999999999E-2</v>
      </c>
      <c r="C56" s="1">
        <v>0.151</v>
      </c>
      <c r="D56" s="1">
        <v>0.876</v>
      </c>
      <c r="E56" s="1">
        <v>1.33</v>
      </c>
      <c r="F56" s="1">
        <v>2.92</v>
      </c>
      <c r="G56">
        <v>0</v>
      </c>
    </row>
    <row r="57" spans="1:7" x14ac:dyDescent="0.25">
      <c r="A57">
        <v>4</v>
      </c>
      <c r="B57" s="1">
        <v>9.6299999999999997E-2</v>
      </c>
      <c r="C57" s="1">
        <v>0.19400000000000001</v>
      </c>
      <c r="D57" s="1">
        <v>1.06</v>
      </c>
      <c r="E57" s="1">
        <v>1.59</v>
      </c>
      <c r="F57" s="1">
        <v>3.46</v>
      </c>
      <c r="G57">
        <v>0</v>
      </c>
    </row>
    <row r="58" spans="1:7" x14ac:dyDescent="0.25">
      <c r="A58">
        <v>5</v>
      </c>
      <c r="B58" s="1">
        <v>8.1299999999999997E-2</v>
      </c>
      <c r="C58" s="1">
        <v>0.159</v>
      </c>
      <c r="D58" s="1">
        <v>0.93</v>
      </c>
      <c r="E58" s="1">
        <v>1.41</v>
      </c>
      <c r="F58" s="1">
        <v>3.07</v>
      </c>
      <c r="G58">
        <v>0</v>
      </c>
    </row>
    <row r="59" spans="1:7" x14ac:dyDescent="0.25">
      <c r="A59">
        <v>6</v>
      </c>
      <c r="B59" s="1">
        <v>5.6500000000000002E-2</v>
      </c>
      <c r="C59" s="1">
        <v>0.112</v>
      </c>
      <c r="D59" s="1">
        <v>0.71799999999999997</v>
      </c>
      <c r="E59" s="1">
        <v>1.0900000000000001</v>
      </c>
      <c r="F59" s="1">
        <v>2.35</v>
      </c>
      <c r="G59">
        <v>0</v>
      </c>
    </row>
    <row r="60" spans="1:7" x14ac:dyDescent="0.25">
      <c r="A60">
        <v>7</v>
      </c>
      <c r="B60" s="1">
        <v>3.9800000000000002E-2</v>
      </c>
      <c r="C60" s="1">
        <v>7.9600000000000004E-2</v>
      </c>
      <c r="D60" s="1">
        <v>0.54400000000000004</v>
      </c>
      <c r="E60" s="1">
        <v>0.83099999999999996</v>
      </c>
      <c r="F60" s="1">
        <v>1.79</v>
      </c>
      <c r="G60">
        <v>0</v>
      </c>
    </row>
    <row r="61" spans="1:7" x14ac:dyDescent="0.25">
      <c r="A61">
        <v>8</v>
      </c>
      <c r="B61" s="1">
        <v>3.0800000000000001E-2</v>
      </c>
      <c r="C61" s="1">
        <v>6.1800000000000001E-2</v>
      </c>
      <c r="D61" s="1">
        <v>0.44</v>
      </c>
      <c r="E61" s="1">
        <v>0.67600000000000005</v>
      </c>
      <c r="F61" s="1">
        <v>1.45</v>
      </c>
      <c r="G61">
        <v>0</v>
      </c>
    </row>
    <row r="62" spans="1:7" x14ac:dyDescent="0.25">
      <c r="A62">
        <v>9</v>
      </c>
      <c r="B62" s="1">
        <v>1.38E-2</v>
      </c>
      <c r="C62" s="1">
        <v>2.9100000000000001E-2</v>
      </c>
      <c r="D62" s="1">
        <v>0.26</v>
      </c>
      <c r="E62" s="1">
        <v>0.40300000000000002</v>
      </c>
      <c r="F62" s="1">
        <v>0.872</v>
      </c>
      <c r="G62">
        <v>0</v>
      </c>
    </row>
    <row r="63" spans="1:7" x14ac:dyDescent="0.25">
      <c r="A63">
        <v>10</v>
      </c>
      <c r="B63" s="1">
        <v>5.5900000000000004E-3</v>
      </c>
      <c r="C63" s="1">
        <v>1.2500000000000001E-2</v>
      </c>
      <c r="D63" s="1">
        <v>0.13800000000000001</v>
      </c>
      <c r="E63" s="1">
        <v>0.21299999999999999</v>
      </c>
      <c r="F63" s="1">
        <v>0.45100000000000001</v>
      </c>
      <c r="G63">
        <v>0</v>
      </c>
    </row>
    <row r="64" spans="1:7" x14ac:dyDescent="0.25">
      <c r="A64">
        <v>11</v>
      </c>
      <c r="B64" s="1">
        <v>2.64E-3</v>
      </c>
      <c r="C64" s="1">
        <v>6.4799999999999996E-3</v>
      </c>
      <c r="D64" s="1">
        <v>7.5499999999999998E-2</v>
      </c>
      <c r="E64" s="1">
        <v>0.115</v>
      </c>
      <c r="F64" s="1">
        <v>0.23100000000000001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5.2400000000000002E-2</v>
      </c>
      <c r="C67" s="1">
        <v>9.2999999999999999E-2</v>
      </c>
      <c r="D67" s="1">
        <v>0.38700000000000001</v>
      </c>
      <c r="E67" s="1">
        <v>0.53400000000000003</v>
      </c>
      <c r="F67" s="1">
        <v>0.98499999999999999</v>
      </c>
      <c r="G67">
        <v>0</v>
      </c>
    </row>
    <row r="68" spans="1:7" x14ac:dyDescent="0.25">
      <c r="A68">
        <v>2</v>
      </c>
      <c r="B68" s="1">
        <v>6.1800000000000001E-2</v>
      </c>
      <c r="C68" s="1">
        <v>0.11</v>
      </c>
      <c r="D68" s="1">
        <v>0.45400000000000001</v>
      </c>
      <c r="E68" s="1">
        <v>0.625</v>
      </c>
      <c r="F68" s="1">
        <v>1.1499999999999999</v>
      </c>
      <c r="G68">
        <v>0</v>
      </c>
    </row>
    <row r="69" spans="1:7" x14ac:dyDescent="0.25">
      <c r="A69">
        <v>3</v>
      </c>
      <c r="B69" s="1">
        <v>7.2499999999999995E-2</v>
      </c>
      <c r="C69" s="1">
        <v>0.129</v>
      </c>
      <c r="D69" s="1">
        <v>0.53</v>
      </c>
      <c r="E69" s="1">
        <v>0.73299999999999998</v>
      </c>
      <c r="F69" s="1">
        <v>1.37</v>
      </c>
      <c r="G69">
        <v>0</v>
      </c>
    </row>
    <row r="70" spans="1:7" x14ac:dyDescent="0.25">
      <c r="A70">
        <v>4</v>
      </c>
      <c r="B70" s="1">
        <v>0.13100000000000001</v>
      </c>
      <c r="C70" s="1">
        <v>0.23499999999999999</v>
      </c>
      <c r="D70" s="1">
        <v>0.97599999999999998</v>
      </c>
      <c r="E70" s="1">
        <v>1.35</v>
      </c>
      <c r="F70" s="1">
        <v>2.57</v>
      </c>
      <c r="G70">
        <v>0</v>
      </c>
    </row>
    <row r="71" spans="1:7" x14ac:dyDescent="0.25">
      <c r="A71">
        <v>5</v>
      </c>
      <c r="B71" s="1">
        <v>0.107</v>
      </c>
      <c r="C71" s="1">
        <v>0.192</v>
      </c>
      <c r="D71" s="1">
        <v>0.82</v>
      </c>
      <c r="E71" s="1">
        <v>1.1399999999999999</v>
      </c>
      <c r="F71" s="1">
        <v>2.17</v>
      </c>
      <c r="G71">
        <v>0</v>
      </c>
    </row>
    <row r="72" spans="1:7" x14ac:dyDescent="0.25">
      <c r="A72">
        <v>6</v>
      </c>
      <c r="B72" s="1">
        <v>7.4700000000000003E-2</v>
      </c>
      <c r="C72" s="1">
        <v>0.13400000000000001</v>
      </c>
      <c r="D72" s="1">
        <v>0.6</v>
      </c>
      <c r="E72" s="1">
        <v>0.84</v>
      </c>
      <c r="F72" s="1">
        <v>1.59</v>
      </c>
      <c r="G72">
        <v>0</v>
      </c>
    </row>
    <row r="73" spans="1:7" x14ac:dyDescent="0.25">
      <c r="A73">
        <v>7</v>
      </c>
      <c r="B73" s="1">
        <v>5.8000000000000003E-2</v>
      </c>
      <c r="C73" s="1">
        <v>0.104</v>
      </c>
      <c r="D73" s="1">
        <v>0.498</v>
      </c>
      <c r="E73" s="1">
        <v>0.70499999999999996</v>
      </c>
      <c r="F73" s="1">
        <v>1.35</v>
      </c>
      <c r="G73">
        <v>0</v>
      </c>
    </row>
    <row r="74" spans="1:7" x14ac:dyDescent="0.25">
      <c r="A74">
        <v>8</v>
      </c>
      <c r="B74" s="1">
        <v>4.4600000000000001E-2</v>
      </c>
      <c r="C74" s="1">
        <v>8.0799999999999997E-2</v>
      </c>
      <c r="D74" s="1">
        <v>0.40699999999999997</v>
      </c>
      <c r="E74" s="1">
        <v>0.58099999999999996</v>
      </c>
      <c r="F74" s="1">
        <v>1.1200000000000001</v>
      </c>
      <c r="G74">
        <v>0</v>
      </c>
    </row>
    <row r="75" spans="1:7" x14ac:dyDescent="0.25">
      <c r="A75">
        <v>9</v>
      </c>
      <c r="B75" s="1">
        <v>1.8700000000000001E-2</v>
      </c>
      <c r="C75" s="1">
        <v>3.56E-2</v>
      </c>
      <c r="D75" s="1">
        <v>0.23200000000000001</v>
      </c>
      <c r="E75" s="1">
        <v>0.34100000000000003</v>
      </c>
      <c r="F75" s="1">
        <v>0.68</v>
      </c>
      <c r="G75">
        <v>0</v>
      </c>
    </row>
    <row r="76" spans="1:7" x14ac:dyDescent="0.25">
      <c r="A76">
        <v>10</v>
      </c>
      <c r="B76" s="1">
        <v>6.6E-3</v>
      </c>
      <c r="C76" s="1">
        <v>1.32E-2</v>
      </c>
      <c r="D76" s="1">
        <v>0.109</v>
      </c>
      <c r="E76" s="1">
        <v>0.16300000000000001</v>
      </c>
      <c r="F76" s="1">
        <v>0.33400000000000002</v>
      </c>
      <c r="G76">
        <v>0</v>
      </c>
    </row>
    <row r="77" spans="1:7" x14ac:dyDescent="0.25">
      <c r="A77">
        <v>11</v>
      </c>
      <c r="B77" s="1">
        <v>3.3400000000000001E-3</v>
      </c>
      <c r="C77" s="1">
        <v>6.9499999999999996E-3</v>
      </c>
      <c r="D77" s="1">
        <v>6.0600000000000001E-2</v>
      </c>
      <c r="E77" s="1">
        <v>9.0300000000000005E-2</v>
      </c>
      <c r="F77" s="1">
        <v>0.183</v>
      </c>
      <c r="G77">
        <v>10000</v>
      </c>
    </row>
    <row r="78" spans="1:7" x14ac:dyDescent="0.25">
      <c r="A78" t="s">
        <v>60</v>
      </c>
    </row>
  </sheetData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20</v>
      </c>
      <c r="E4" s="19">
        <f t="shared" ref="E4:E9" si="0">IF($C$17="max",80,60)</f>
        <v>80</v>
      </c>
      <c r="F4" s="20">
        <f>D4/SIN(E4*PI()/180)</f>
        <v>20.3085322377149</v>
      </c>
      <c r="G4" s="20">
        <v>6</v>
      </c>
      <c r="H4" s="22">
        <f>3.93+1.02*LOG(C4*F4)</f>
        <v>6.8512606582105597</v>
      </c>
      <c r="I4" s="20">
        <v>1</v>
      </c>
      <c r="J4" s="21">
        <f t="shared" ref="J4:J12" si="1">$C$2*C4*F4*1000000*B4*0.001</f>
        <v>877328592669283.62</v>
      </c>
      <c r="K4" s="20">
        <f>POWER(10,1.5*G4+9.05)</f>
        <v>1.1220184543019693E+18</v>
      </c>
      <c r="L4" s="20">
        <f>POWER(10,1.5*H4+9.05)</f>
        <v>2.122711571207399E+19</v>
      </c>
      <c r="M4" s="25">
        <f>J4*(1.5-I4)/I4*(1-O4)/O4/(L4-K4)</f>
        <v>1.3309404753209428E-4</v>
      </c>
      <c r="N4" s="26">
        <f>J4/L4</f>
        <v>4.1330560617345616E-5</v>
      </c>
      <c r="O4">
        <f>POWER(10,-I4*(H4-G4))</f>
        <v>0.14084432143851758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20</v>
      </c>
      <c r="E5" s="19">
        <f t="shared" si="0"/>
        <v>80</v>
      </c>
      <c r="F5" s="20">
        <f t="shared" ref="F5:F12" si="2">D5/SIN(E5*PI()/180)</f>
        <v>20.3085322377149</v>
      </c>
      <c r="G5" s="20">
        <v>6</v>
      </c>
      <c r="H5" s="22">
        <f t="shared" ref="H5:H12" si="3">3.93+1.02*LOG(C5*F5)</f>
        <v>6.7238231468700942</v>
      </c>
      <c r="I5" s="20">
        <v>1</v>
      </c>
      <c r="J5" s="21">
        <f t="shared" si="1"/>
        <v>657996444501962.75</v>
      </c>
      <c r="K5" s="20">
        <f t="shared" ref="K5:L12" si="4">POWER(10,1.5*G5+9.05)</f>
        <v>1.1220184543019693E+18</v>
      </c>
      <c r="L5" s="20">
        <f t="shared" si="4"/>
        <v>1.366893632174312E+19</v>
      </c>
      <c r="M5" s="25">
        <f t="shared" ref="M5:M12" si="5">J5*(1.5-I5)/I5*(1-O5)/O5/(L5-K5)</f>
        <v>1.1260738595404615E-4</v>
      </c>
      <c r="N5" s="26">
        <f t="shared" ref="N5:N12" si="6">J5/L5</f>
        <v>4.8138086901121233E-5</v>
      </c>
      <c r="O5">
        <f t="shared" ref="O5:O12" si="7">POWER(10,-I5*(H5-G5))</f>
        <v>0.18887603323258054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20</v>
      </c>
      <c r="E6" s="19">
        <f t="shared" si="0"/>
        <v>80</v>
      </c>
      <c r="F6" s="20">
        <f t="shared" si="2"/>
        <v>20.3085322377149</v>
      </c>
      <c r="G6" s="20">
        <v>6</v>
      </c>
      <c r="H6" s="22">
        <f t="shared" si="3"/>
        <v>6.590882703005188</v>
      </c>
      <c r="I6" s="20">
        <v>1</v>
      </c>
      <c r="J6" s="21">
        <f t="shared" si="1"/>
        <v>487404773705157.62</v>
      </c>
      <c r="K6" s="20">
        <f t="shared" si="4"/>
        <v>1.1220184543019693E+18</v>
      </c>
      <c r="L6" s="20">
        <f t="shared" si="4"/>
        <v>8.6362271079267543E+18</v>
      </c>
      <c r="M6" s="25">
        <f t="shared" si="5"/>
        <v>9.4000439270813701E-5</v>
      </c>
      <c r="N6" s="26">
        <f t="shared" si="6"/>
        <v>5.6437234409664092E-5</v>
      </c>
      <c r="O6">
        <f t="shared" si="7"/>
        <v>0.25651767620962096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20</v>
      </c>
      <c r="E7" s="19">
        <f t="shared" si="0"/>
        <v>80</v>
      </c>
      <c r="F7" s="20">
        <f t="shared" si="2"/>
        <v>20.3085322377149</v>
      </c>
      <c r="G7" s="20">
        <v>6</v>
      </c>
      <c r="H7" s="22">
        <f t="shared" si="3"/>
        <v>6.4634451916647215</v>
      </c>
      <c r="I7" s="20">
        <v>1</v>
      </c>
      <c r="J7" s="21">
        <f t="shared" si="1"/>
        <v>456941975348585.31</v>
      </c>
      <c r="K7" s="20">
        <f t="shared" si="4"/>
        <v>1.1220184543019693E+18</v>
      </c>
      <c r="L7" s="20">
        <f t="shared" si="4"/>
        <v>5.5611906958804419E+18</v>
      </c>
      <c r="M7" s="25">
        <f t="shared" si="5"/>
        <v>9.8147671302303277E-5</v>
      </c>
      <c r="N7" s="26">
        <f t="shared" si="6"/>
        <v>8.2166212298217687E-5</v>
      </c>
      <c r="O7">
        <f t="shared" si="7"/>
        <v>0.34399712137249761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20</v>
      </c>
      <c r="E8" s="19">
        <f t="shared" si="0"/>
        <v>80</v>
      </c>
      <c r="F8" s="20">
        <f t="shared" si="2"/>
        <v>20.3085322377149</v>
      </c>
      <c r="G8" s="20">
        <v>6</v>
      </c>
      <c r="H8" s="22">
        <f t="shared" si="3"/>
        <v>6.9967815118506662</v>
      </c>
      <c r="I8" s="20">
        <v>1</v>
      </c>
      <c r="J8" s="21">
        <f t="shared" si="1"/>
        <v>1523139917828617.7</v>
      </c>
      <c r="K8" s="20">
        <f t="shared" si="4"/>
        <v>1.1220184543019693E+18</v>
      </c>
      <c r="L8" s="20">
        <f t="shared" si="4"/>
        <v>3.5089103121367925E+19</v>
      </c>
      <c r="M8" s="25">
        <f t="shared" si="5"/>
        <v>2.0013196769281692E-4</v>
      </c>
      <c r="N8" s="26">
        <f t="shared" si="6"/>
        <v>4.3407775700630078E-5</v>
      </c>
      <c r="O8">
        <f t="shared" si="7"/>
        <v>0.10074383710909032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20</v>
      </c>
      <c r="E9" s="19">
        <f t="shared" si="0"/>
        <v>80</v>
      </c>
      <c r="F9" s="20">
        <f t="shared" si="2"/>
        <v>20.3085322377149</v>
      </c>
      <c r="G9" s="20">
        <v>6</v>
      </c>
      <c r="H9" s="22">
        <f t="shared" si="3"/>
        <v>6.8387815126652081</v>
      </c>
      <c r="I9" s="20">
        <v>1</v>
      </c>
      <c r="J9" s="21">
        <f t="shared" si="1"/>
        <v>1066197942480032.2</v>
      </c>
      <c r="K9" s="20">
        <f t="shared" si="4"/>
        <v>1.1220184543019693E+18</v>
      </c>
      <c r="L9" s="20">
        <f t="shared" si="4"/>
        <v>2.0331633337602376E+19</v>
      </c>
      <c r="M9" s="25">
        <f t="shared" si="5"/>
        <v>1.6370508320420057E-4</v>
      </c>
      <c r="N9" s="26">
        <f t="shared" si="6"/>
        <v>5.2440348730278866E-5</v>
      </c>
      <c r="O9">
        <f t="shared" si="7"/>
        <v>0.14495008932873624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20</v>
      </c>
      <c r="E10" s="19">
        <f>IF($C$17="max",60,40)</f>
        <v>60</v>
      </c>
      <c r="F10" s="20">
        <f t="shared" si="2"/>
        <v>23.094010767585033</v>
      </c>
      <c r="G10" s="20">
        <v>6</v>
      </c>
      <c r="H10" s="22">
        <f t="shared" si="3"/>
        <v>6.9081979020301265</v>
      </c>
      <c r="I10" s="20">
        <v>1</v>
      </c>
      <c r="J10" s="21">
        <f t="shared" si="1"/>
        <v>249415316289918.37</v>
      </c>
      <c r="K10" s="20">
        <f t="shared" si="4"/>
        <v>1.1220184543019693E+18</v>
      </c>
      <c r="L10" s="20">
        <f t="shared" si="4"/>
        <v>2.584025844754262E+19</v>
      </c>
      <c r="M10" s="25">
        <f t="shared" si="5"/>
        <v>3.5793680472328537E-5</v>
      </c>
      <c r="N10" s="26">
        <f t="shared" si="6"/>
        <v>9.6521989823069093E-6</v>
      </c>
      <c r="O10">
        <f t="shared" si="7"/>
        <v>0.12353843574782518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20</v>
      </c>
      <c r="E11" s="19">
        <f>IF($C$17="max",60,40)</f>
        <v>60</v>
      </c>
      <c r="F11" s="20">
        <f t="shared" si="2"/>
        <v>23.094010767585033</v>
      </c>
      <c r="G11" s="20">
        <v>6</v>
      </c>
      <c r="H11" s="22">
        <f t="shared" si="3"/>
        <v>6.5489717335565372</v>
      </c>
      <c r="I11" s="20">
        <v>1</v>
      </c>
      <c r="J11" s="21">
        <f t="shared" si="1"/>
        <v>110851251684408.16</v>
      </c>
      <c r="K11" s="20">
        <f t="shared" si="4"/>
        <v>1.1220184543019693E+18</v>
      </c>
      <c r="L11" s="20">
        <f t="shared" si="4"/>
        <v>7.472356788797567E+18</v>
      </c>
      <c r="M11" s="25">
        <f t="shared" si="5"/>
        <v>2.2166826195057482E-5</v>
      </c>
      <c r="N11" s="26">
        <f t="shared" si="6"/>
        <v>1.4834844590209411E-5</v>
      </c>
      <c r="O11">
        <f t="shared" si="7"/>
        <v>0.28250638407302997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20</v>
      </c>
      <c r="E12" s="19">
        <f>IF($C$17="max",60,40)</f>
        <v>60</v>
      </c>
      <c r="F12" s="20">
        <f t="shared" si="2"/>
        <v>23.094010767585033</v>
      </c>
      <c r="G12" s="20">
        <v>6</v>
      </c>
      <c r="H12" s="22">
        <f t="shared" si="3"/>
        <v>6.780760390689661</v>
      </c>
      <c r="I12" s="20">
        <v>1</v>
      </c>
      <c r="J12" s="21">
        <f t="shared" si="1"/>
        <v>187061487217438.75</v>
      </c>
      <c r="K12" s="20">
        <f t="shared" si="4"/>
        <v>1.1220184543019693E+18</v>
      </c>
      <c r="L12" s="20">
        <f t="shared" si="4"/>
        <v>1.6639512030169131E+19</v>
      </c>
      <c r="M12" s="25">
        <f t="shared" si="5"/>
        <v>3.0355116910838361E-5</v>
      </c>
      <c r="N12" s="26">
        <f t="shared" si="6"/>
        <v>1.1242005587560334E-5</v>
      </c>
      <c r="O12">
        <f t="shared" si="7"/>
        <v>0.16566837382927743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6.8512606582105597</v>
      </c>
      <c r="M16" s="20"/>
      <c r="N16" s="20"/>
    </row>
    <row r="17" spans="1:14" ht="16" thickBot="1" x14ac:dyDescent="0.4">
      <c r="A17" s="126" t="s">
        <v>33</v>
      </c>
      <c r="B17" s="127">
        <v>20</v>
      </c>
      <c r="C17" s="127" t="s">
        <v>31</v>
      </c>
      <c r="D17" s="127" t="s">
        <v>32</v>
      </c>
      <c r="E17" s="127" t="s">
        <v>29</v>
      </c>
      <c r="F17" s="128">
        <v>25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6.7238231468700942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6.590882703005188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9.8147671302303277E-5</v>
      </c>
      <c r="K19" s="20">
        <f t="shared" si="10"/>
        <v>10188.728746501931</v>
      </c>
      <c r="L19" s="37">
        <f t="shared" si="11"/>
        <v>6.4634451916647215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2.0013196769281692E-4</v>
      </c>
      <c r="K20" s="20">
        <f t="shared" si="10"/>
        <v>4996.7029831780928</v>
      </c>
      <c r="L20" s="37">
        <f t="shared" si="11"/>
        <v>6.9967815118506662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1.6370508320420057E-4</v>
      </c>
      <c r="K21" s="20">
        <f t="shared" si="10"/>
        <v>6108.5458094946962</v>
      </c>
      <c r="L21" s="37">
        <f t="shared" si="11"/>
        <v>6.8387815126652081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3.5793680472328537E-5</v>
      </c>
      <c r="K22" s="20">
        <f t="shared" si="10"/>
        <v>27937.892577799659</v>
      </c>
      <c r="L22" s="37">
        <f t="shared" si="11"/>
        <v>6.9081979020301265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2.2166826195057482E-5</v>
      </c>
      <c r="K23" s="20">
        <f t="shared" si="10"/>
        <v>45112.457290930048</v>
      </c>
      <c r="L23" s="37">
        <f t="shared" si="11"/>
        <v>6.5489717335565372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3.0355116910838361E-5</v>
      </c>
      <c r="K24" s="20">
        <f t="shared" si="10"/>
        <v>32943.375014409772</v>
      </c>
      <c r="L24" s="37">
        <f t="shared" si="11"/>
        <v>6.780760390689661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3.6799999999999999E-2</v>
      </c>
      <c r="C28" s="1">
        <v>6.0199999999999997E-2</v>
      </c>
      <c r="D28" s="1">
        <v>0.192</v>
      </c>
      <c r="E28" s="1">
        <v>0.251</v>
      </c>
      <c r="F28" s="1">
        <v>0.41299999999999998</v>
      </c>
      <c r="G28">
        <v>0</v>
      </c>
    </row>
    <row r="29" spans="1:14" x14ac:dyDescent="0.25">
      <c r="A29">
        <v>2</v>
      </c>
      <c r="B29" s="1">
        <v>4.1700000000000001E-2</v>
      </c>
      <c r="C29" s="1">
        <v>6.83E-2</v>
      </c>
      <c r="D29" s="1">
        <v>0.222</v>
      </c>
      <c r="E29" s="1">
        <v>0.28899999999999998</v>
      </c>
      <c r="F29" s="1">
        <v>0.48599999999999999</v>
      </c>
      <c r="G29">
        <v>0</v>
      </c>
    </row>
    <row r="30" spans="1:14" x14ac:dyDescent="0.25">
      <c r="A30">
        <v>3</v>
      </c>
      <c r="B30" s="1">
        <v>5.2699999999999997E-2</v>
      </c>
      <c r="C30" s="1">
        <v>8.7099999999999997E-2</v>
      </c>
      <c r="D30" s="1">
        <v>0.28699999999999998</v>
      </c>
      <c r="E30" s="1">
        <v>0.377</v>
      </c>
      <c r="F30" s="1">
        <v>0.64600000000000002</v>
      </c>
      <c r="G30">
        <v>0</v>
      </c>
    </row>
    <row r="31" spans="1:14" x14ac:dyDescent="0.25">
      <c r="A31">
        <v>4</v>
      </c>
      <c r="B31" s="1">
        <v>8.7800000000000003E-2</v>
      </c>
      <c r="C31" s="1">
        <v>0.14399999999999999</v>
      </c>
      <c r="D31" s="1">
        <v>0.47199999999999998</v>
      </c>
      <c r="E31" s="1">
        <v>0.61599999999999999</v>
      </c>
      <c r="F31" s="1">
        <v>1.05</v>
      </c>
      <c r="G31">
        <v>0</v>
      </c>
    </row>
    <row r="32" spans="1:14" x14ac:dyDescent="0.25">
      <c r="A32">
        <v>5</v>
      </c>
      <c r="B32" s="1">
        <v>8.9300000000000004E-2</v>
      </c>
      <c r="C32" s="1">
        <v>0.14199999999999999</v>
      </c>
      <c r="D32" s="1">
        <v>0.44900000000000001</v>
      </c>
      <c r="E32" s="1">
        <v>0.57999999999999996</v>
      </c>
      <c r="F32" s="1">
        <v>0.96199999999999997</v>
      </c>
      <c r="G32">
        <v>0</v>
      </c>
    </row>
    <row r="33" spans="1:7" x14ac:dyDescent="0.25">
      <c r="A33">
        <v>6</v>
      </c>
      <c r="B33" s="1">
        <v>6.3500000000000001E-2</v>
      </c>
      <c r="C33" s="1">
        <v>9.9199999999999997E-2</v>
      </c>
      <c r="D33" s="1">
        <v>0.311</v>
      </c>
      <c r="E33" s="1">
        <v>0.40500000000000003</v>
      </c>
      <c r="F33" s="1">
        <v>0.67800000000000005</v>
      </c>
      <c r="G33">
        <v>0</v>
      </c>
    </row>
    <row r="34" spans="1:7" x14ac:dyDescent="0.25">
      <c r="A34">
        <v>7</v>
      </c>
      <c r="B34" s="1">
        <v>4.5900000000000003E-2</v>
      </c>
      <c r="C34" s="1">
        <v>7.2999999999999995E-2</v>
      </c>
      <c r="D34" s="1">
        <v>0.24299999999999999</v>
      </c>
      <c r="E34" s="1">
        <v>0.318</v>
      </c>
      <c r="F34" s="1">
        <v>0.53600000000000003</v>
      </c>
      <c r="G34">
        <v>0</v>
      </c>
    </row>
    <row r="35" spans="1:7" x14ac:dyDescent="0.25">
      <c r="A35">
        <v>8</v>
      </c>
      <c r="B35" s="1">
        <v>3.2199999999999999E-2</v>
      </c>
      <c r="C35" s="1">
        <v>5.16E-2</v>
      </c>
      <c r="D35" s="1">
        <v>0.17599999999999999</v>
      </c>
      <c r="E35" s="1">
        <v>0.23300000000000001</v>
      </c>
      <c r="F35" s="1">
        <v>0.39500000000000002</v>
      </c>
      <c r="G35">
        <v>0</v>
      </c>
    </row>
    <row r="36" spans="1:7" x14ac:dyDescent="0.25">
      <c r="A36">
        <v>9</v>
      </c>
      <c r="B36" s="1">
        <v>1.26E-2</v>
      </c>
      <c r="C36" s="1">
        <v>2.0799999999999999E-2</v>
      </c>
      <c r="D36" s="1">
        <v>7.8E-2</v>
      </c>
      <c r="E36" s="1">
        <v>0.105</v>
      </c>
      <c r="F36" s="1">
        <v>0.185</v>
      </c>
      <c r="G36">
        <v>0</v>
      </c>
    </row>
    <row r="37" spans="1:7" x14ac:dyDescent="0.25">
      <c r="A37">
        <v>10</v>
      </c>
      <c r="B37" s="1">
        <v>4.6499999999999996E-3</v>
      </c>
      <c r="C37" s="1">
        <v>7.8499999999999993E-3</v>
      </c>
      <c r="D37" s="1">
        <v>3.2500000000000001E-2</v>
      </c>
      <c r="E37" s="1">
        <v>4.5199999999999997E-2</v>
      </c>
      <c r="F37" s="1">
        <v>8.4500000000000006E-2</v>
      </c>
      <c r="G37">
        <v>10000</v>
      </c>
    </row>
    <row r="38" spans="1:7" x14ac:dyDescent="0.25">
      <c r="A38">
        <v>11</v>
      </c>
      <c r="B38" s="1">
        <v>2.31E-3</v>
      </c>
      <c r="C38" s="1">
        <v>3.8500000000000001E-3</v>
      </c>
      <c r="D38" s="1">
        <v>1.6799999999999999E-2</v>
      </c>
      <c r="E38" s="1">
        <v>2.35E-2</v>
      </c>
      <c r="F38" s="1">
        <v>4.4600000000000001E-2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5.7200000000000001E-2</v>
      </c>
      <c r="C41" s="1">
        <v>8.8999999999999996E-2</v>
      </c>
      <c r="D41" s="1">
        <v>0.23699999999999999</v>
      </c>
      <c r="E41" s="1">
        <v>0.29099999999999998</v>
      </c>
      <c r="F41" s="1">
        <v>0.443</v>
      </c>
      <c r="G41">
        <v>0</v>
      </c>
    </row>
    <row r="42" spans="1:7" x14ac:dyDescent="0.25">
      <c r="A42">
        <v>2</v>
      </c>
      <c r="B42" s="1">
        <v>6.1699999999999998E-2</v>
      </c>
      <c r="C42" s="1">
        <v>9.6600000000000005E-2</v>
      </c>
      <c r="D42" s="1">
        <v>0.26</v>
      </c>
      <c r="E42" s="1">
        <v>0.32300000000000001</v>
      </c>
      <c r="F42" s="1">
        <v>0.49399999999999999</v>
      </c>
      <c r="G42">
        <v>0</v>
      </c>
    </row>
    <row r="43" spans="1:7" x14ac:dyDescent="0.25">
      <c r="A43">
        <v>3</v>
      </c>
      <c r="B43" s="1">
        <v>7.5700000000000003E-2</v>
      </c>
      <c r="C43" s="1">
        <v>0.121</v>
      </c>
      <c r="D43" s="1">
        <v>0.33100000000000002</v>
      </c>
      <c r="E43" s="1">
        <v>0.41</v>
      </c>
      <c r="F43" s="1">
        <v>0.63200000000000001</v>
      </c>
      <c r="G43">
        <v>0</v>
      </c>
    </row>
    <row r="44" spans="1:7" x14ac:dyDescent="0.25">
      <c r="A44">
        <v>4</v>
      </c>
      <c r="B44" s="1">
        <v>0.11899999999999999</v>
      </c>
      <c r="C44" s="1">
        <v>0.193</v>
      </c>
      <c r="D44" s="1">
        <v>0.54400000000000004</v>
      </c>
      <c r="E44" s="1">
        <v>0.68700000000000006</v>
      </c>
      <c r="F44" s="1">
        <v>1.06</v>
      </c>
      <c r="G44">
        <v>0</v>
      </c>
    </row>
    <row r="45" spans="1:7" x14ac:dyDescent="0.25">
      <c r="A45">
        <v>5</v>
      </c>
      <c r="B45" s="1">
        <v>0.13400000000000001</v>
      </c>
      <c r="C45" s="1">
        <v>0.215</v>
      </c>
      <c r="D45" s="1">
        <v>0.61399999999999999</v>
      </c>
      <c r="E45" s="1">
        <v>0.77600000000000002</v>
      </c>
      <c r="F45" s="1">
        <v>1.23</v>
      </c>
      <c r="G45">
        <v>0</v>
      </c>
    </row>
    <row r="46" spans="1:7" x14ac:dyDescent="0.25">
      <c r="A46">
        <v>6</v>
      </c>
      <c r="B46" s="1">
        <v>0.10100000000000001</v>
      </c>
      <c r="C46" s="1">
        <v>0.161</v>
      </c>
      <c r="D46" s="1">
        <v>0.47699999999999998</v>
      </c>
      <c r="E46" s="1">
        <v>0.60899999999999999</v>
      </c>
      <c r="F46" s="1">
        <v>1</v>
      </c>
      <c r="G46">
        <v>0</v>
      </c>
    </row>
    <row r="47" spans="1:7" x14ac:dyDescent="0.25">
      <c r="A47">
        <v>7</v>
      </c>
      <c r="B47" s="1">
        <v>7.8799999999999995E-2</v>
      </c>
      <c r="C47" s="1">
        <v>0.125</v>
      </c>
      <c r="D47" s="1">
        <v>0.378</v>
      </c>
      <c r="E47" s="1">
        <v>0.49299999999999999</v>
      </c>
      <c r="F47" s="1">
        <v>0.81399999999999995</v>
      </c>
      <c r="G47">
        <v>0</v>
      </c>
    </row>
    <row r="48" spans="1:7" x14ac:dyDescent="0.25">
      <c r="A48">
        <v>8</v>
      </c>
      <c r="B48" s="1">
        <v>6.2600000000000003E-2</v>
      </c>
      <c r="C48" s="1">
        <v>9.9299999999999999E-2</v>
      </c>
      <c r="D48" s="1">
        <v>0.309</v>
      </c>
      <c r="E48" s="1">
        <v>0.40300000000000002</v>
      </c>
      <c r="F48" s="1">
        <v>0.68400000000000005</v>
      </c>
      <c r="G48">
        <v>0</v>
      </c>
    </row>
    <row r="49" spans="1:7" x14ac:dyDescent="0.25">
      <c r="A49">
        <v>9</v>
      </c>
      <c r="B49" s="1">
        <v>2.6100000000000002E-2</v>
      </c>
      <c r="C49" s="1">
        <v>4.2000000000000003E-2</v>
      </c>
      <c r="D49" s="1">
        <v>0.14000000000000001</v>
      </c>
      <c r="E49" s="1">
        <v>0.187</v>
      </c>
      <c r="F49" s="1">
        <v>0.32800000000000001</v>
      </c>
      <c r="G49">
        <v>0</v>
      </c>
    </row>
    <row r="50" spans="1:7" x14ac:dyDescent="0.25">
      <c r="A50">
        <v>10</v>
      </c>
      <c r="B50" s="1">
        <v>8.7200000000000003E-3</v>
      </c>
      <c r="C50" s="1">
        <v>1.44E-2</v>
      </c>
      <c r="D50" s="1">
        <v>5.4199999999999998E-2</v>
      </c>
      <c r="E50" s="1">
        <v>7.4200000000000002E-2</v>
      </c>
      <c r="F50" s="1">
        <v>0.13700000000000001</v>
      </c>
      <c r="G50">
        <v>0</v>
      </c>
    </row>
    <row r="51" spans="1:7" x14ac:dyDescent="0.25">
      <c r="A51">
        <v>11</v>
      </c>
      <c r="B51" s="1">
        <v>3.96E-3</v>
      </c>
      <c r="C51" s="1">
        <v>6.6600000000000001E-3</v>
      </c>
      <c r="D51" s="1">
        <v>2.9100000000000001E-2</v>
      </c>
      <c r="E51" s="1">
        <v>4.1099999999999998E-2</v>
      </c>
      <c r="F51" s="1">
        <v>7.9100000000000004E-2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3.9399999999999998E-2</v>
      </c>
      <c r="C54" s="1">
        <v>7.2300000000000003E-2</v>
      </c>
      <c r="D54" s="1">
        <v>0.316</v>
      </c>
      <c r="E54" s="1">
        <v>0.44900000000000001</v>
      </c>
      <c r="F54" s="1">
        <v>0.90200000000000002</v>
      </c>
      <c r="G54">
        <v>0</v>
      </c>
    </row>
    <row r="55" spans="1:7" x14ac:dyDescent="0.25">
      <c r="A55">
        <v>2</v>
      </c>
      <c r="B55" s="1">
        <v>5.1999999999999998E-2</v>
      </c>
      <c r="C55" s="1">
        <v>9.74E-2</v>
      </c>
      <c r="D55" s="1">
        <v>0.435</v>
      </c>
      <c r="E55" s="1">
        <v>0.61799999999999999</v>
      </c>
      <c r="F55" s="1">
        <v>1.24</v>
      </c>
      <c r="G55">
        <v>0</v>
      </c>
    </row>
    <row r="56" spans="1:7" x14ac:dyDescent="0.25">
      <c r="A56">
        <v>3</v>
      </c>
      <c r="B56" s="1">
        <v>6.6400000000000001E-2</v>
      </c>
      <c r="C56" s="1">
        <v>0.126</v>
      </c>
      <c r="D56" s="1">
        <v>0.57399999999999995</v>
      </c>
      <c r="E56" s="1">
        <v>0.81699999999999995</v>
      </c>
      <c r="F56" s="1">
        <v>1.65</v>
      </c>
      <c r="G56">
        <v>0</v>
      </c>
    </row>
    <row r="57" spans="1:7" x14ac:dyDescent="0.25">
      <c r="A57">
        <v>4</v>
      </c>
      <c r="B57" s="1">
        <v>8.6900000000000005E-2</v>
      </c>
      <c r="C57" s="1">
        <v>0.16400000000000001</v>
      </c>
      <c r="D57" s="1">
        <v>0.73499999999999999</v>
      </c>
      <c r="E57" s="1">
        <v>1.04</v>
      </c>
      <c r="F57" s="1">
        <v>2.0699999999999998</v>
      </c>
      <c r="G57">
        <v>0</v>
      </c>
    </row>
    <row r="58" spans="1:7" x14ac:dyDescent="0.25">
      <c r="A58">
        <v>5</v>
      </c>
      <c r="B58" s="1">
        <v>7.3200000000000001E-2</v>
      </c>
      <c r="C58" s="1">
        <v>0.13200000000000001</v>
      </c>
      <c r="D58" s="1">
        <v>0.57999999999999996</v>
      </c>
      <c r="E58" s="1">
        <v>0.82799999999999996</v>
      </c>
      <c r="F58" s="1">
        <v>1.69</v>
      </c>
      <c r="G58">
        <v>0</v>
      </c>
    </row>
    <row r="59" spans="1:7" x14ac:dyDescent="0.25">
      <c r="A59">
        <v>6</v>
      </c>
      <c r="B59" s="1">
        <v>5.0799999999999998E-2</v>
      </c>
      <c r="C59" s="1">
        <v>9.1300000000000006E-2</v>
      </c>
      <c r="D59" s="1">
        <v>0.40799999999999997</v>
      </c>
      <c r="E59" s="1">
        <v>0.58699999999999997</v>
      </c>
      <c r="F59" s="1">
        <v>1.22</v>
      </c>
      <c r="G59">
        <v>0</v>
      </c>
    </row>
    <row r="60" spans="1:7" x14ac:dyDescent="0.25">
      <c r="A60">
        <v>7</v>
      </c>
      <c r="B60" s="1">
        <v>3.5700000000000003E-2</v>
      </c>
      <c r="C60" s="1">
        <v>6.3899999999999998E-2</v>
      </c>
      <c r="D60" s="1">
        <v>0.29199999999999998</v>
      </c>
      <c r="E60" s="1">
        <v>0.42499999999999999</v>
      </c>
      <c r="F60" s="1">
        <v>0.89900000000000002</v>
      </c>
      <c r="G60">
        <v>0</v>
      </c>
    </row>
    <row r="61" spans="1:7" x14ac:dyDescent="0.25">
      <c r="A61">
        <v>8</v>
      </c>
      <c r="B61" s="1">
        <v>2.7699999999999999E-2</v>
      </c>
      <c r="C61" s="1">
        <v>4.9399999999999999E-2</v>
      </c>
      <c r="D61" s="1">
        <v>0.22900000000000001</v>
      </c>
      <c r="E61" s="1">
        <v>0.33600000000000002</v>
      </c>
      <c r="F61" s="1">
        <v>0.71499999999999997</v>
      </c>
      <c r="G61">
        <v>0</v>
      </c>
    </row>
    <row r="62" spans="1:7" x14ac:dyDescent="0.25">
      <c r="A62">
        <v>9</v>
      </c>
      <c r="B62" s="1">
        <v>1.24E-2</v>
      </c>
      <c r="C62" s="1">
        <v>2.2499999999999999E-2</v>
      </c>
      <c r="D62" s="1">
        <v>0.11700000000000001</v>
      </c>
      <c r="E62" s="1">
        <v>0.17699999999999999</v>
      </c>
      <c r="F62" s="1">
        <v>0.39600000000000002</v>
      </c>
      <c r="G62">
        <v>0</v>
      </c>
    </row>
    <row r="63" spans="1:7" x14ac:dyDescent="0.25">
      <c r="A63">
        <v>10</v>
      </c>
      <c r="B63" s="1">
        <v>5.0099999999999997E-3</v>
      </c>
      <c r="C63" s="1">
        <v>9.2899999999999996E-3</v>
      </c>
      <c r="D63" s="1">
        <v>5.4399999999999997E-2</v>
      </c>
      <c r="E63" s="1">
        <v>8.4000000000000005E-2</v>
      </c>
      <c r="F63" s="1">
        <v>0.193</v>
      </c>
      <c r="G63">
        <v>0</v>
      </c>
    </row>
    <row r="64" spans="1:7" x14ac:dyDescent="0.25">
      <c r="A64">
        <v>11</v>
      </c>
      <c r="B64" s="1">
        <v>2.63E-3</v>
      </c>
      <c r="C64" s="1">
        <v>4.79E-3</v>
      </c>
      <c r="D64" s="1">
        <v>2.8299999999999999E-2</v>
      </c>
      <c r="E64" s="1">
        <v>4.3400000000000001E-2</v>
      </c>
      <c r="F64" s="1">
        <v>9.8799999999999999E-2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4.7800000000000002E-2</v>
      </c>
      <c r="C67" s="1">
        <v>7.9100000000000004E-2</v>
      </c>
      <c r="D67" s="1">
        <v>0.26900000000000002</v>
      </c>
      <c r="E67" s="1">
        <v>0.36199999999999999</v>
      </c>
      <c r="F67" s="1">
        <v>0.65500000000000003</v>
      </c>
      <c r="G67">
        <v>0</v>
      </c>
    </row>
    <row r="68" spans="1:7" x14ac:dyDescent="0.25">
      <c r="A68">
        <v>2</v>
      </c>
      <c r="B68" s="1">
        <v>5.6500000000000002E-2</v>
      </c>
      <c r="C68" s="1">
        <v>9.3600000000000003E-2</v>
      </c>
      <c r="D68" s="1">
        <v>0.32100000000000001</v>
      </c>
      <c r="E68" s="1">
        <v>0.43099999999999999</v>
      </c>
      <c r="F68" s="1">
        <v>0.78</v>
      </c>
      <c r="G68">
        <v>0</v>
      </c>
    </row>
    <row r="69" spans="1:7" x14ac:dyDescent="0.25">
      <c r="A69">
        <v>3</v>
      </c>
      <c r="B69" s="1">
        <v>6.6199999999999995E-2</v>
      </c>
      <c r="C69" s="1">
        <v>0.111</v>
      </c>
      <c r="D69" s="1">
        <v>0.38100000000000001</v>
      </c>
      <c r="E69" s="1">
        <v>0.51400000000000001</v>
      </c>
      <c r="F69" s="1">
        <v>0.93600000000000005</v>
      </c>
      <c r="G69">
        <v>0</v>
      </c>
    </row>
    <row r="70" spans="1:7" x14ac:dyDescent="0.25">
      <c r="A70">
        <v>4</v>
      </c>
      <c r="B70" s="1">
        <v>0.12</v>
      </c>
      <c r="C70" s="1">
        <v>0.20300000000000001</v>
      </c>
      <c r="D70" s="1">
        <v>0.72299999999999998</v>
      </c>
      <c r="E70" s="1">
        <v>0.98299999999999998</v>
      </c>
      <c r="F70" s="1">
        <v>1.82</v>
      </c>
      <c r="G70">
        <v>0</v>
      </c>
    </row>
    <row r="71" spans="1:7" x14ac:dyDescent="0.25">
      <c r="A71">
        <v>5</v>
      </c>
      <c r="B71" s="1">
        <v>9.7900000000000001E-2</v>
      </c>
      <c r="C71" s="1">
        <v>0.16500000000000001</v>
      </c>
      <c r="D71" s="1">
        <v>0.57899999999999996</v>
      </c>
      <c r="E71" s="1">
        <v>0.78600000000000003</v>
      </c>
      <c r="F71" s="1">
        <v>1.46</v>
      </c>
      <c r="G71">
        <v>0</v>
      </c>
    </row>
    <row r="72" spans="1:7" x14ac:dyDescent="0.25">
      <c r="A72">
        <v>6</v>
      </c>
      <c r="B72" s="1">
        <v>6.8099999999999994E-2</v>
      </c>
      <c r="C72" s="1">
        <v>0.113</v>
      </c>
      <c r="D72" s="1">
        <v>0.39800000000000002</v>
      </c>
      <c r="E72" s="1">
        <v>0.54200000000000004</v>
      </c>
      <c r="F72" s="1">
        <v>1.01</v>
      </c>
      <c r="G72">
        <v>0</v>
      </c>
    </row>
    <row r="73" spans="1:7" x14ac:dyDescent="0.25">
      <c r="A73">
        <v>7</v>
      </c>
      <c r="B73" s="1">
        <v>5.28E-2</v>
      </c>
      <c r="C73" s="1">
        <v>8.7300000000000003E-2</v>
      </c>
      <c r="D73" s="1">
        <v>0.315</v>
      </c>
      <c r="E73" s="1">
        <v>0.432</v>
      </c>
      <c r="F73" s="1">
        <v>0.81799999999999995</v>
      </c>
      <c r="G73">
        <v>0</v>
      </c>
    </row>
    <row r="74" spans="1:7" x14ac:dyDescent="0.25">
      <c r="A74">
        <v>8</v>
      </c>
      <c r="B74" s="1">
        <v>4.07E-2</v>
      </c>
      <c r="C74" s="1">
        <v>6.6900000000000001E-2</v>
      </c>
      <c r="D74" s="1">
        <v>0.247</v>
      </c>
      <c r="E74" s="1">
        <v>0.34300000000000003</v>
      </c>
      <c r="F74" s="1">
        <v>0.66</v>
      </c>
      <c r="G74">
        <v>0</v>
      </c>
    </row>
    <row r="75" spans="1:7" x14ac:dyDescent="0.25">
      <c r="A75">
        <v>9</v>
      </c>
      <c r="B75" s="1">
        <v>1.7000000000000001E-2</v>
      </c>
      <c r="C75" s="1">
        <v>2.8500000000000001E-2</v>
      </c>
      <c r="D75" s="1">
        <v>0.12</v>
      </c>
      <c r="E75" s="1">
        <v>0.17199999999999999</v>
      </c>
      <c r="F75" s="1">
        <v>0.35499999999999998</v>
      </c>
      <c r="G75">
        <v>0</v>
      </c>
    </row>
    <row r="76" spans="1:7" x14ac:dyDescent="0.25">
      <c r="A76">
        <v>10</v>
      </c>
      <c r="B76" s="1">
        <v>5.9500000000000004E-3</v>
      </c>
      <c r="C76" s="1">
        <v>1.03E-2</v>
      </c>
      <c r="D76" s="1">
        <v>4.8599999999999997E-2</v>
      </c>
      <c r="E76" s="1">
        <v>7.2499999999999995E-2</v>
      </c>
      <c r="F76" s="1">
        <v>0.159</v>
      </c>
      <c r="G76">
        <v>0</v>
      </c>
    </row>
    <row r="77" spans="1:7" x14ac:dyDescent="0.25">
      <c r="A77">
        <v>11</v>
      </c>
      <c r="B77" s="1">
        <v>3.1800000000000001E-3</v>
      </c>
      <c r="C77" s="1">
        <v>5.3800000000000002E-3</v>
      </c>
      <c r="D77" s="1">
        <v>2.6100000000000002E-2</v>
      </c>
      <c r="E77" s="1">
        <v>3.9199999999999999E-2</v>
      </c>
      <c r="F77" s="1">
        <v>8.6300000000000002E-2</v>
      </c>
      <c r="G77">
        <v>10000</v>
      </c>
    </row>
    <row r="78" spans="1:7" x14ac:dyDescent="0.25">
      <c r="A78" t="s">
        <v>49</v>
      </c>
    </row>
  </sheetData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20</v>
      </c>
      <c r="E4" s="19">
        <f t="shared" ref="E4:E9" si="0">IF($C$17="max",80,60)</f>
        <v>80</v>
      </c>
      <c r="F4" s="20">
        <f>D4/SIN(E4*PI()/180)</f>
        <v>20.3085322377149</v>
      </c>
      <c r="G4" s="20">
        <v>6</v>
      </c>
      <c r="H4" s="22">
        <f>3.93+1.02*LOG(C4*F4)</f>
        <v>6.8512606582105597</v>
      </c>
      <c r="I4" s="20">
        <v>1</v>
      </c>
      <c r="J4" s="21">
        <f t="shared" ref="J4:J12" si="1">$C$2*C4*F4*1000000*B4*0.001</f>
        <v>877328592669283.62</v>
      </c>
      <c r="K4" s="20">
        <f>POWER(10,1.5*G4+9.05)</f>
        <v>1.1220184543019693E+18</v>
      </c>
      <c r="L4" s="20">
        <f>POWER(10,1.5*H4+9.05)</f>
        <v>2.122711571207399E+19</v>
      </c>
      <c r="M4" s="25">
        <f>J4*(1.5-I4)/I4*(1-O4)/O4/(L4-K4)</f>
        <v>1.3309404753209428E-4</v>
      </c>
      <c r="N4" s="26">
        <f>J4/L4</f>
        <v>4.1330560617345616E-5</v>
      </c>
      <c r="O4">
        <f>POWER(10,-I4*(H4-G4))</f>
        <v>0.14084432143851758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20</v>
      </c>
      <c r="E5" s="19">
        <f t="shared" si="0"/>
        <v>80</v>
      </c>
      <c r="F5" s="20">
        <f t="shared" ref="F5:F12" si="2">D5/SIN(E5*PI()/180)</f>
        <v>20.3085322377149</v>
      </c>
      <c r="G5" s="20">
        <v>6</v>
      </c>
      <c r="H5" s="22">
        <f t="shared" ref="H5:H12" si="3">3.93+1.02*LOG(C5*F5)</f>
        <v>6.7238231468700942</v>
      </c>
      <c r="I5" s="20">
        <v>1</v>
      </c>
      <c r="J5" s="21">
        <f t="shared" si="1"/>
        <v>657996444501962.75</v>
      </c>
      <c r="K5" s="20">
        <f t="shared" ref="K5:L12" si="4">POWER(10,1.5*G5+9.05)</f>
        <v>1.1220184543019693E+18</v>
      </c>
      <c r="L5" s="20">
        <f t="shared" si="4"/>
        <v>1.366893632174312E+19</v>
      </c>
      <c r="M5" s="25">
        <f t="shared" ref="M5:M12" si="5">J5*(1.5-I5)/I5*(1-O5)/O5/(L5-K5)</f>
        <v>1.1260738595404615E-4</v>
      </c>
      <c r="N5" s="26">
        <f t="shared" ref="N5:N12" si="6">J5/L5</f>
        <v>4.8138086901121233E-5</v>
      </c>
      <c r="O5">
        <f t="shared" ref="O5:O12" si="7">POWER(10,-I5*(H5-G5))</f>
        <v>0.18887603323258054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20</v>
      </c>
      <c r="E6" s="19">
        <f t="shared" si="0"/>
        <v>80</v>
      </c>
      <c r="F6" s="20">
        <f t="shared" si="2"/>
        <v>20.3085322377149</v>
      </c>
      <c r="G6" s="20">
        <v>6</v>
      </c>
      <c r="H6" s="22">
        <f t="shared" si="3"/>
        <v>6.590882703005188</v>
      </c>
      <c r="I6" s="20">
        <v>1</v>
      </c>
      <c r="J6" s="21">
        <f t="shared" si="1"/>
        <v>487404773705157.62</v>
      </c>
      <c r="K6" s="20">
        <f t="shared" si="4"/>
        <v>1.1220184543019693E+18</v>
      </c>
      <c r="L6" s="20">
        <f t="shared" si="4"/>
        <v>8.6362271079267543E+18</v>
      </c>
      <c r="M6" s="25">
        <f t="shared" si="5"/>
        <v>9.4000439270813701E-5</v>
      </c>
      <c r="N6" s="26">
        <f t="shared" si="6"/>
        <v>5.6437234409664092E-5</v>
      </c>
      <c r="O6">
        <f t="shared" si="7"/>
        <v>0.25651767620962096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20</v>
      </c>
      <c r="E7" s="19">
        <f t="shared" si="0"/>
        <v>80</v>
      </c>
      <c r="F7" s="20">
        <f t="shared" si="2"/>
        <v>20.3085322377149</v>
      </c>
      <c r="G7" s="20">
        <v>6</v>
      </c>
      <c r="H7" s="22">
        <f t="shared" si="3"/>
        <v>6.4634451916647215</v>
      </c>
      <c r="I7" s="20">
        <v>1</v>
      </c>
      <c r="J7" s="21">
        <f t="shared" si="1"/>
        <v>456941975348585.31</v>
      </c>
      <c r="K7" s="20">
        <f t="shared" si="4"/>
        <v>1.1220184543019693E+18</v>
      </c>
      <c r="L7" s="20">
        <f t="shared" si="4"/>
        <v>5.5611906958804419E+18</v>
      </c>
      <c r="M7" s="25">
        <f t="shared" si="5"/>
        <v>9.8147671302303277E-5</v>
      </c>
      <c r="N7" s="26">
        <f t="shared" si="6"/>
        <v>8.2166212298217687E-5</v>
      </c>
      <c r="O7">
        <f t="shared" si="7"/>
        <v>0.34399712137249761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20</v>
      </c>
      <c r="E8" s="19">
        <f t="shared" si="0"/>
        <v>80</v>
      </c>
      <c r="F8" s="20">
        <f t="shared" si="2"/>
        <v>20.3085322377149</v>
      </c>
      <c r="G8" s="20">
        <v>6</v>
      </c>
      <c r="H8" s="22">
        <f t="shared" si="3"/>
        <v>6.9967815118506662</v>
      </c>
      <c r="I8" s="20">
        <v>1</v>
      </c>
      <c r="J8" s="21">
        <f t="shared" si="1"/>
        <v>1523139917828617.7</v>
      </c>
      <c r="K8" s="20">
        <f t="shared" si="4"/>
        <v>1.1220184543019693E+18</v>
      </c>
      <c r="L8" s="20">
        <f t="shared" si="4"/>
        <v>3.5089103121367925E+19</v>
      </c>
      <c r="M8" s="25">
        <f t="shared" si="5"/>
        <v>2.0013196769281692E-4</v>
      </c>
      <c r="N8" s="26">
        <f t="shared" si="6"/>
        <v>4.3407775700630078E-5</v>
      </c>
      <c r="O8">
        <f t="shared" si="7"/>
        <v>0.10074383710909032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20</v>
      </c>
      <c r="E9" s="19">
        <f t="shared" si="0"/>
        <v>80</v>
      </c>
      <c r="F9" s="20">
        <f t="shared" si="2"/>
        <v>20.3085322377149</v>
      </c>
      <c r="G9" s="20">
        <v>6</v>
      </c>
      <c r="H9" s="22">
        <f t="shared" si="3"/>
        <v>6.8387815126652081</v>
      </c>
      <c r="I9" s="20">
        <v>1</v>
      </c>
      <c r="J9" s="21">
        <f t="shared" si="1"/>
        <v>1066197942480032.2</v>
      </c>
      <c r="K9" s="20">
        <f t="shared" si="4"/>
        <v>1.1220184543019693E+18</v>
      </c>
      <c r="L9" s="20">
        <f t="shared" si="4"/>
        <v>2.0331633337602376E+19</v>
      </c>
      <c r="M9" s="25">
        <f t="shared" si="5"/>
        <v>1.6370508320420057E-4</v>
      </c>
      <c r="N9" s="26">
        <f t="shared" si="6"/>
        <v>5.2440348730278866E-5</v>
      </c>
      <c r="O9">
        <f t="shared" si="7"/>
        <v>0.14495008932873624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20</v>
      </c>
      <c r="E10" s="19">
        <f>IF($C$17="max",60,40)</f>
        <v>60</v>
      </c>
      <c r="F10" s="20">
        <f t="shared" si="2"/>
        <v>23.094010767585033</v>
      </c>
      <c r="G10" s="20">
        <v>6</v>
      </c>
      <c r="H10" s="22">
        <f t="shared" si="3"/>
        <v>6.9081979020301265</v>
      </c>
      <c r="I10" s="20">
        <v>1</v>
      </c>
      <c r="J10" s="21">
        <f t="shared" si="1"/>
        <v>249415316289918.37</v>
      </c>
      <c r="K10" s="20">
        <f t="shared" si="4"/>
        <v>1.1220184543019693E+18</v>
      </c>
      <c r="L10" s="20">
        <f t="shared" si="4"/>
        <v>2.584025844754262E+19</v>
      </c>
      <c r="M10" s="25">
        <f t="shared" si="5"/>
        <v>3.5793680472328537E-5</v>
      </c>
      <c r="N10" s="26">
        <f t="shared" si="6"/>
        <v>9.6521989823069093E-6</v>
      </c>
      <c r="O10">
        <f t="shared" si="7"/>
        <v>0.12353843574782518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20</v>
      </c>
      <c r="E11" s="19">
        <f>IF($C$17="max",60,40)</f>
        <v>60</v>
      </c>
      <c r="F11" s="20">
        <f t="shared" si="2"/>
        <v>23.094010767585033</v>
      </c>
      <c r="G11" s="20">
        <v>6</v>
      </c>
      <c r="H11" s="22">
        <f t="shared" si="3"/>
        <v>6.5489717335565372</v>
      </c>
      <c r="I11" s="20">
        <v>1</v>
      </c>
      <c r="J11" s="21">
        <f t="shared" si="1"/>
        <v>110851251684408.16</v>
      </c>
      <c r="K11" s="20">
        <f t="shared" si="4"/>
        <v>1.1220184543019693E+18</v>
      </c>
      <c r="L11" s="20">
        <f t="shared" si="4"/>
        <v>7.472356788797567E+18</v>
      </c>
      <c r="M11" s="25">
        <f t="shared" si="5"/>
        <v>2.2166826195057482E-5</v>
      </c>
      <c r="N11" s="26">
        <f t="shared" si="6"/>
        <v>1.4834844590209411E-5</v>
      </c>
      <c r="O11">
        <f t="shared" si="7"/>
        <v>0.28250638407302997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20</v>
      </c>
      <c r="E12" s="19">
        <f>IF($C$17="max",60,40)</f>
        <v>60</v>
      </c>
      <c r="F12" s="20">
        <f t="shared" si="2"/>
        <v>23.094010767585033</v>
      </c>
      <c r="G12" s="20">
        <v>6</v>
      </c>
      <c r="H12" s="22">
        <f t="shared" si="3"/>
        <v>6.780760390689661</v>
      </c>
      <c r="I12" s="20">
        <v>1</v>
      </c>
      <c r="J12" s="21">
        <f t="shared" si="1"/>
        <v>187061487217438.75</v>
      </c>
      <c r="K12" s="20">
        <f t="shared" si="4"/>
        <v>1.1220184543019693E+18</v>
      </c>
      <c r="L12" s="20">
        <f t="shared" si="4"/>
        <v>1.6639512030169131E+19</v>
      </c>
      <c r="M12" s="25">
        <f t="shared" si="5"/>
        <v>3.0355116910838361E-5</v>
      </c>
      <c r="N12" s="26">
        <f t="shared" si="6"/>
        <v>1.1242005587560334E-5</v>
      </c>
      <c r="O12">
        <f t="shared" si="7"/>
        <v>0.16566837382927743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6.8512606582105597</v>
      </c>
      <c r="M16" s="20"/>
      <c r="N16" s="20"/>
    </row>
    <row r="17" spans="1:14" ht="16" thickBot="1" x14ac:dyDescent="0.4">
      <c r="A17" s="126" t="s">
        <v>33</v>
      </c>
      <c r="B17" s="127">
        <v>20</v>
      </c>
      <c r="C17" s="127" t="s">
        <v>31</v>
      </c>
      <c r="D17" s="127" t="s">
        <v>32</v>
      </c>
      <c r="E17" s="127" t="s">
        <v>28</v>
      </c>
      <c r="F17" s="128">
        <v>26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6.7238231468700942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6.590882703005188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8.2166212298217687E-5</v>
      </c>
      <c r="K19" s="20">
        <f t="shared" si="10"/>
        <v>12170.452696183143</v>
      </c>
      <c r="L19" s="37">
        <f t="shared" si="11"/>
        <v>6.4634451916647215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4.3407775700630078E-5</v>
      </c>
      <c r="K20" s="20">
        <f>1/J20</f>
        <v>23037.347200111999</v>
      </c>
      <c r="L20" s="37">
        <f t="shared" si="11"/>
        <v>6.9967815118506662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5.2440348730278866E-5</v>
      </c>
      <c r="K21" s="20">
        <f t="shared" si="10"/>
        <v>19069.28584978314</v>
      </c>
      <c r="L21" s="37">
        <f t="shared" si="11"/>
        <v>6.8387815126652081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9.6521989823069093E-6</v>
      </c>
      <c r="K22" s="20">
        <f>1/J22</f>
        <v>103603.33451818215</v>
      </c>
      <c r="L22" s="37">
        <f t="shared" si="11"/>
        <v>6.9081979020301265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1.4834844590209411E-5</v>
      </c>
      <c r="K23" s="20">
        <f t="shared" si="10"/>
        <v>67408.862554581297</v>
      </c>
      <c r="L23" s="37">
        <f t="shared" si="11"/>
        <v>6.5489717335565372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1.1242005587560334E-5</v>
      </c>
      <c r="K24" s="20">
        <f t="shared" si="10"/>
        <v>88952.099535205212</v>
      </c>
      <c r="L24" s="37">
        <f t="shared" si="11"/>
        <v>6.780760390689661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3.39E-2</v>
      </c>
      <c r="C28" s="1">
        <v>5.4399999999999997E-2</v>
      </c>
      <c r="D28" s="1">
        <v>0.182</v>
      </c>
      <c r="E28" s="1">
        <v>0.24299999999999999</v>
      </c>
      <c r="F28" s="1">
        <v>0.41399999999999998</v>
      </c>
      <c r="G28">
        <v>0</v>
      </c>
    </row>
    <row r="29" spans="1:14" x14ac:dyDescent="0.25">
      <c r="A29">
        <v>2</v>
      </c>
      <c r="B29" s="1">
        <v>3.8399999999999997E-2</v>
      </c>
      <c r="C29" s="1">
        <v>6.1899999999999997E-2</v>
      </c>
      <c r="D29" s="1">
        <v>0.20899999999999999</v>
      </c>
      <c r="E29" s="1">
        <v>0.27900000000000003</v>
      </c>
      <c r="F29" s="1">
        <v>0.48599999999999999</v>
      </c>
      <c r="G29">
        <v>0</v>
      </c>
    </row>
    <row r="30" spans="1:14" x14ac:dyDescent="0.25">
      <c r="A30">
        <v>3</v>
      </c>
      <c r="B30" s="1">
        <v>4.8599999999999997E-2</v>
      </c>
      <c r="C30" s="1">
        <v>7.9100000000000004E-2</v>
      </c>
      <c r="D30" s="1">
        <v>0.27100000000000002</v>
      </c>
      <c r="E30" s="1">
        <v>0.36499999999999999</v>
      </c>
      <c r="F30" s="1">
        <v>0.64300000000000002</v>
      </c>
      <c r="G30">
        <v>0</v>
      </c>
    </row>
    <row r="31" spans="1:14" x14ac:dyDescent="0.25">
      <c r="A31">
        <v>4</v>
      </c>
      <c r="B31" s="1">
        <v>8.1500000000000003E-2</v>
      </c>
      <c r="C31" s="1">
        <v>0.13200000000000001</v>
      </c>
      <c r="D31" s="1">
        <v>0.44400000000000001</v>
      </c>
      <c r="E31" s="1">
        <v>0.59099999999999997</v>
      </c>
      <c r="F31" s="1">
        <v>1.03</v>
      </c>
      <c r="G31">
        <v>0</v>
      </c>
    </row>
    <row r="32" spans="1:14" x14ac:dyDescent="0.25">
      <c r="A32">
        <v>5</v>
      </c>
      <c r="B32" s="1">
        <v>8.3099999999999993E-2</v>
      </c>
      <c r="C32" s="1">
        <v>0.129</v>
      </c>
      <c r="D32" s="1">
        <v>0.41399999999999998</v>
      </c>
      <c r="E32" s="1">
        <v>0.54900000000000004</v>
      </c>
      <c r="F32" s="1">
        <v>0.94699999999999995</v>
      </c>
      <c r="G32">
        <v>0</v>
      </c>
    </row>
    <row r="33" spans="1:7" x14ac:dyDescent="0.25">
      <c r="A33">
        <v>6</v>
      </c>
      <c r="B33" s="1">
        <v>5.9200000000000003E-2</v>
      </c>
      <c r="C33" s="1">
        <v>0.09</v>
      </c>
      <c r="D33" s="1">
        <v>0.28599999999999998</v>
      </c>
      <c r="E33" s="1">
        <v>0.38100000000000001</v>
      </c>
      <c r="F33" s="1">
        <v>0.67</v>
      </c>
      <c r="G33">
        <v>0</v>
      </c>
    </row>
    <row r="34" spans="1:7" x14ac:dyDescent="0.25">
      <c r="A34">
        <v>7</v>
      </c>
      <c r="B34" s="1">
        <v>4.2700000000000002E-2</v>
      </c>
      <c r="C34" s="1">
        <v>6.5799999999999997E-2</v>
      </c>
      <c r="D34" s="1">
        <v>0.22500000000000001</v>
      </c>
      <c r="E34" s="1">
        <v>0.30299999999999999</v>
      </c>
      <c r="F34" s="1">
        <v>0.54</v>
      </c>
      <c r="G34">
        <v>0</v>
      </c>
    </row>
    <row r="35" spans="1:7" x14ac:dyDescent="0.25">
      <c r="A35">
        <v>8</v>
      </c>
      <c r="B35" s="1">
        <v>2.9899999999999999E-2</v>
      </c>
      <c r="C35" s="1">
        <v>4.6399999999999997E-2</v>
      </c>
      <c r="D35" s="1">
        <v>0.16300000000000001</v>
      </c>
      <c r="E35" s="1">
        <v>0.222</v>
      </c>
      <c r="F35" s="1">
        <v>0.39900000000000002</v>
      </c>
      <c r="G35">
        <v>0</v>
      </c>
    </row>
    <row r="36" spans="1:7" x14ac:dyDescent="0.25">
      <c r="A36">
        <v>9</v>
      </c>
      <c r="B36" s="1">
        <v>1.1599999999999999E-2</v>
      </c>
      <c r="C36" s="1">
        <v>1.84E-2</v>
      </c>
      <c r="D36" s="1">
        <v>7.1999999999999995E-2</v>
      </c>
      <c r="E36" s="1">
        <v>0.10100000000000001</v>
      </c>
      <c r="F36" s="1">
        <v>0.19</v>
      </c>
      <c r="G36">
        <v>0</v>
      </c>
    </row>
    <row r="37" spans="1:7" x14ac:dyDescent="0.25">
      <c r="A37">
        <v>10</v>
      </c>
      <c r="B37" s="1">
        <v>4.2599999999999999E-3</v>
      </c>
      <c r="C37" s="1">
        <v>6.8500000000000002E-3</v>
      </c>
      <c r="D37" s="1">
        <v>0.03</v>
      </c>
      <c r="E37" s="1">
        <v>4.3900000000000002E-2</v>
      </c>
      <c r="F37" s="1">
        <v>8.9899999999999994E-2</v>
      </c>
      <c r="G37">
        <v>10000</v>
      </c>
    </row>
    <row r="38" spans="1:7" x14ac:dyDescent="0.25">
      <c r="A38">
        <v>11</v>
      </c>
      <c r="B38" s="1">
        <v>1.97E-3</v>
      </c>
      <c r="C38" s="1">
        <v>3.2299999999999998E-3</v>
      </c>
      <c r="D38" s="1">
        <v>1.54E-2</v>
      </c>
      <c r="E38" s="1">
        <v>2.3300000000000001E-2</v>
      </c>
      <c r="F38" s="1">
        <v>0.05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5.2999999999999999E-2</v>
      </c>
      <c r="C41" s="1">
        <v>8.1799999999999998E-2</v>
      </c>
      <c r="D41" s="1">
        <v>0.21299999999999999</v>
      </c>
      <c r="E41" s="1">
        <v>0.26500000000000001</v>
      </c>
      <c r="F41" s="1">
        <v>0.41299999999999998</v>
      </c>
      <c r="G41">
        <v>0</v>
      </c>
    </row>
    <row r="42" spans="1:7" x14ac:dyDescent="0.25">
      <c r="A42">
        <v>2</v>
      </c>
      <c r="B42" s="1">
        <v>5.7500000000000002E-2</v>
      </c>
      <c r="C42" s="1">
        <v>8.8700000000000001E-2</v>
      </c>
      <c r="D42" s="1">
        <v>0.23599999999999999</v>
      </c>
      <c r="E42" s="1">
        <v>0.29299999999999998</v>
      </c>
      <c r="F42" s="1">
        <v>0.46</v>
      </c>
      <c r="G42">
        <v>0</v>
      </c>
    </row>
    <row r="43" spans="1:7" x14ac:dyDescent="0.25">
      <c r="A43">
        <v>3</v>
      </c>
      <c r="B43" s="1">
        <v>7.0199999999999999E-2</v>
      </c>
      <c r="C43" s="1">
        <v>0.11</v>
      </c>
      <c r="D43" s="1">
        <v>0.29799999999999999</v>
      </c>
      <c r="E43" s="1">
        <v>0.374</v>
      </c>
      <c r="F43" s="1">
        <v>0.58699999999999997</v>
      </c>
      <c r="G43">
        <v>0</v>
      </c>
    </row>
    <row r="44" spans="1:7" x14ac:dyDescent="0.25">
      <c r="A44">
        <v>4</v>
      </c>
      <c r="B44" s="1">
        <v>0.11</v>
      </c>
      <c r="C44" s="1">
        <v>0.17699999999999999</v>
      </c>
      <c r="D44" s="1">
        <v>0.49399999999999999</v>
      </c>
      <c r="E44" s="1">
        <v>0.61899999999999999</v>
      </c>
      <c r="F44" s="1">
        <v>0.98199999999999998</v>
      </c>
      <c r="G44">
        <v>0</v>
      </c>
    </row>
    <row r="45" spans="1:7" x14ac:dyDescent="0.25">
      <c r="A45">
        <v>5</v>
      </c>
      <c r="B45" s="1">
        <v>0.125</v>
      </c>
      <c r="C45" s="1">
        <v>0.19600000000000001</v>
      </c>
      <c r="D45" s="1">
        <v>0.55000000000000004</v>
      </c>
      <c r="E45" s="1">
        <v>0.7</v>
      </c>
      <c r="F45" s="1">
        <v>1.1299999999999999</v>
      </c>
      <c r="G45">
        <v>0</v>
      </c>
    </row>
    <row r="46" spans="1:7" x14ac:dyDescent="0.25">
      <c r="A46">
        <v>6</v>
      </c>
      <c r="B46" s="1">
        <v>9.4100000000000003E-2</v>
      </c>
      <c r="C46" s="1">
        <v>0.14599999999999999</v>
      </c>
      <c r="D46" s="1">
        <v>0.41899999999999998</v>
      </c>
      <c r="E46" s="1">
        <v>0.54200000000000004</v>
      </c>
      <c r="F46" s="1">
        <v>0.92100000000000004</v>
      </c>
      <c r="G46">
        <v>0</v>
      </c>
    </row>
    <row r="47" spans="1:7" x14ac:dyDescent="0.25">
      <c r="A47">
        <v>7</v>
      </c>
      <c r="B47" s="1">
        <v>7.2800000000000004E-2</v>
      </c>
      <c r="C47" s="1">
        <v>0.113</v>
      </c>
      <c r="D47" s="1">
        <v>0.33300000000000002</v>
      </c>
      <c r="E47" s="1">
        <v>0.435</v>
      </c>
      <c r="F47" s="1">
        <v>0.75800000000000001</v>
      </c>
      <c r="G47">
        <v>0</v>
      </c>
    </row>
    <row r="48" spans="1:7" x14ac:dyDescent="0.25">
      <c r="A48">
        <v>8</v>
      </c>
      <c r="B48" s="1">
        <v>5.8099999999999999E-2</v>
      </c>
      <c r="C48" s="1">
        <v>8.9499999999999996E-2</v>
      </c>
      <c r="D48" s="1">
        <v>0.27100000000000002</v>
      </c>
      <c r="E48" s="1">
        <v>0.36</v>
      </c>
      <c r="F48" s="1">
        <v>0.64700000000000002</v>
      </c>
      <c r="G48">
        <v>0</v>
      </c>
    </row>
    <row r="49" spans="1:7" x14ac:dyDescent="0.25">
      <c r="A49">
        <v>9</v>
      </c>
      <c r="B49" s="1">
        <v>2.41E-2</v>
      </c>
      <c r="C49" s="1">
        <v>3.7400000000000003E-2</v>
      </c>
      <c r="D49" s="1">
        <v>0.124</v>
      </c>
      <c r="E49" s="1">
        <v>0.17199999999999999</v>
      </c>
      <c r="F49" s="1">
        <v>0.33500000000000002</v>
      </c>
      <c r="G49">
        <v>0</v>
      </c>
    </row>
    <row r="50" spans="1:7" x14ac:dyDescent="0.25">
      <c r="A50">
        <v>10</v>
      </c>
      <c r="B50" s="1">
        <v>7.9900000000000006E-3</v>
      </c>
      <c r="C50" s="1">
        <v>1.2699999999999999E-2</v>
      </c>
      <c r="D50" s="1">
        <v>4.8300000000000003E-2</v>
      </c>
      <c r="E50" s="1">
        <v>7.0599999999999996E-2</v>
      </c>
      <c r="F50" s="1">
        <v>0.151</v>
      </c>
      <c r="G50">
        <v>0</v>
      </c>
    </row>
    <row r="51" spans="1:7" x14ac:dyDescent="0.25">
      <c r="A51">
        <v>11</v>
      </c>
      <c r="B51" s="1">
        <v>3.62E-3</v>
      </c>
      <c r="C51" s="1">
        <v>5.7200000000000003E-3</v>
      </c>
      <c r="D51" s="1">
        <v>2.5899999999999999E-2</v>
      </c>
      <c r="E51" s="1">
        <v>4.0300000000000002E-2</v>
      </c>
      <c r="F51" s="1">
        <v>9.1499999999999998E-2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3.5799999999999998E-2</v>
      </c>
      <c r="C54" s="1">
        <v>6.3700000000000007E-2</v>
      </c>
      <c r="D54" s="1">
        <v>0.27300000000000002</v>
      </c>
      <c r="E54" s="1">
        <v>0.4</v>
      </c>
      <c r="F54" s="1">
        <v>0.92800000000000005</v>
      </c>
      <c r="G54">
        <v>0</v>
      </c>
    </row>
    <row r="55" spans="1:7" x14ac:dyDescent="0.25">
      <c r="A55">
        <v>2</v>
      </c>
      <c r="B55" s="1">
        <v>4.7199999999999999E-2</v>
      </c>
      <c r="C55" s="1">
        <v>8.5999999999999993E-2</v>
      </c>
      <c r="D55" s="1">
        <v>0.376</v>
      </c>
      <c r="E55" s="1">
        <v>0.54700000000000004</v>
      </c>
      <c r="F55" s="1">
        <v>1.24</v>
      </c>
      <c r="G55">
        <v>0</v>
      </c>
    </row>
    <row r="56" spans="1:7" x14ac:dyDescent="0.25">
      <c r="A56">
        <v>3</v>
      </c>
      <c r="B56" s="1">
        <v>6.0299999999999999E-2</v>
      </c>
      <c r="C56" s="1">
        <v>0.111</v>
      </c>
      <c r="D56" s="1">
        <v>0.497</v>
      </c>
      <c r="E56" s="1">
        <v>0.72199999999999998</v>
      </c>
      <c r="F56" s="1">
        <v>1.62</v>
      </c>
      <c r="G56">
        <v>0</v>
      </c>
    </row>
    <row r="57" spans="1:7" x14ac:dyDescent="0.25">
      <c r="A57">
        <v>4</v>
      </c>
      <c r="B57" s="1">
        <v>7.9100000000000004E-2</v>
      </c>
      <c r="C57" s="1">
        <v>0.14499999999999999</v>
      </c>
      <c r="D57" s="1">
        <v>0.63900000000000001</v>
      </c>
      <c r="E57" s="1">
        <v>0.91800000000000004</v>
      </c>
      <c r="F57" s="1">
        <v>1.98</v>
      </c>
      <c r="G57">
        <v>0</v>
      </c>
    </row>
    <row r="58" spans="1:7" x14ac:dyDescent="0.25">
      <c r="A58">
        <v>5</v>
      </c>
      <c r="B58" s="1">
        <v>6.7000000000000004E-2</v>
      </c>
      <c r="C58" s="1">
        <v>0.11799999999999999</v>
      </c>
      <c r="D58" s="1">
        <v>0.50600000000000001</v>
      </c>
      <c r="E58" s="1">
        <v>0.74199999999999999</v>
      </c>
      <c r="F58" s="1">
        <v>1.71</v>
      </c>
      <c r="G58">
        <v>0</v>
      </c>
    </row>
    <row r="59" spans="1:7" x14ac:dyDescent="0.25">
      <c r="A59">
        <v>6</v>
      </c>
      <c r="B59" s="1">
        <v>4.6300000000000001E-2</v>
      </c>
      <c r="C59" s="1">
        <v>8.0500000000000002E-2</v>
      </c>
      <c r="D59" s="1">
        <v>0.35499999999999998</v>
      </c>
      <c r="E59" s="1">
        <v>0.53400000000000003</v>
      </c>
      <c r="F59" s="1">
        <v>1.32</v>
      </c>
      <c r="G59">
        <v>0</v>
      </c>
    </row>
    <row r="60" spans="1:7" x14ac:dyDescent="0.25">
      <c r="A60">
        <v>7</v>
      </c>
      <c r="B60" s="1">
        <v>3.2500000000000001E-2</v>
      </c>
      <c r="C60" s="1">
        <v>5.6099999999999997E-2</v>
      </c>
      <c r="D60" s="1">
        <v>0.255</v>
      </c>
      <c r="E60" s="1">
        <v>0.39200000000000002</v>
      </c>
      <c r="F60" s="1">
        <v>1.01</v>
      </c>
      <c r="G60">
        <v>0</v>
      </c>
    </row>
    <row r="61" spans="1:7" x14ac:dyDescent="0.25">
      <c r="A61">
        <v>8</v>
      </c>
      <c r="B61" s="1">
        <v>2.52E-2</v>
      </c>
      <c r="C61" s="1">
        <v>4.3299999999999998E-2</v>
      </c>
      <c r="D61" s="1">
        <v>0.2</v>
      </c>
      <c r="E61" s="1">
        <v>0.312</v>
      </c>
      <c r="F61" s="1">
        <v>0.81799999999999995</v>
      </c>
      <c r="G61">
        <v>0</v>
      </c>
    </row>
    <row r="62" spans="1:7" x14ac:dyDescent="0.25">
      <c r="A62">
        <v>9</v>
      </c>
      <c r="B62" s="1">
        <v>1.12E-2</v>
      </c>
      <c r="C62" s="1">
        <v>1.9300000000000001E-2</v>
      </c>
      <c r="D62" s="1">
        <v>0.10299999999999999</v>
      </c>
      <c r="E62" s="1">
        <v>0.17299999999999999</v>
      </c>
      <c r="F62" s="1">
        <v>0.503</v>
      </c>
      <c r="G62">
        <v>0</v>
      </c>
    </row>
    <row r="63" spans="1:7" x14ac:dyDescent="0.25">
      <c r="A63">
        <v>10</v>
      </c>
      <c r="B63" s="1">
        <v>4.5100000000000001E-3</v>
      </c>
      <c r="C63" s="1">
        <v>7.79E-3</v>
      </c>
      <c r="D63" s="1">
        <v>4.87E-2</v>
      </c>
      <c r="E63" s="1">
        <v>8.7800000000000003E-2</v>
      </c>
      <c r="F63" s="1">
        <v>0.27200000000000002</v>
      </c>
      <c r="G63">
        <v>10000</v>
      </c>
    </row>
    <row r="64" spans="1:7" x14ac:dyDescent="0.25">
      <c r="A64">
        <v>11</v>
      </c>
      <c r="B64" s="1">
        <v>2.31E-3</v>
      </c>
      <c r="C64" s="1">
        <v>3.96E-3</v>
      </c>
      <c r="D64" s="1">
        <v>2.63E-2</v>
      </c>
      <c r="E64" s="1">
        <v>4.8500000000000001E-2</v>
      </c>
      <c r="F64" s="1">
        <v>0.14699999999999999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4.4200000000000003E-2</v>
      </c>
      <c r="C67" s="1">
        <v>7.1400000000000005E-2</v>
      </c>
      <c r="D67" s="1">
        <v>0.24199999999999999</v>
      </c>
      <c r="E67" s="1">
        <v>0.33200000000000002</v>
      </c>
      <c r="F67" s="1">
        <v>0.64600000000000002</v>
      </c>
      <c r="G67">
        <v>0</v>
      </c>
    </row>
    <row r="68" spans="1:7" x14ac:dyDescent="0.25">
      <c r="A68">
        <v>2</v>
      </c>
      <c r="B68" s="1">
        <v>5.21E-2</v>
      </c>
      <c r="C68" s="1">
        <v>8.5000000000000006E-2</v>
      </c>
      <c r="D68" s="1">
        <v>0.28799999999999998</v>
      </c>
      <c r="E68" s="1">
        <v>0.39400000000000002</v>
      </c>
      <c r="F68" s="1">
        <v>0.76200000000000001</v>
      </c>
      <c r="G68">
        <v>0</v>
      </c>
    </row>
    <row r="69" spans="1:7" x14ac:dyDescent="0.25">
      <c r="A69">
        <v>3</v>
      </c>
      <c r="B69" s="1">
        <v>6.1400000000000003E-2</v>
      </c>
      <c r="C69" s="1">
        <v>0.1</v>
      </c>
      <c r="D69" s="1">
        <v>0.34300000000000003</v>
      </c>
      <c r="E69" s="1">
        <v>0.46899999999999997</v>
      </c>
      <c r="F69" s="1">
        <v>0.90400000000000003</v>
      </c>
      <c r="G69">
        <v>0</v>
      </c>
    </row>
    <row r="70" spans="1:7" x14ac:dyDescent="0.25">
      <c r="A70">
        <v>4</v>
      </c>
      <c r="B70" s="1">
        <v>0.111</v>
      </c>
      <c r="C70" s="1">
        <v>0.184</v>
      </c>
      <c r="D70" s="1">
        <v>0.65</v>
      </c>
      <c r="E70" s="1">
        <v>0.89100000000000001</v>
      </c>
      <c r="F70" s="1">
        <v>1.72</v>
      </c>
      <c r="G70">
        <v>0</v>
      </c>
    </row>
    <row r="71" spans="1:7" x14ac:dyDescent="0.25">
      <c r="A71">
        <v>5</v>
      </c>
      <c r="B71" s="1">
        <v>9.0800000000000006E-2</v>
      </c>
      <c r="C71" s="1">
        <v>0.14899999999999999</v>
      </c>
      <c r="D71" s="1">
        <v>0.52200000000000002</v>
      </c>
      <c r="E71" s="1">
        <v>0.72099999999999997</v>
      </c>
      <c r="F71" s="1">
        <v>1.42</v>
      </c>
      <c r="G71">
        <v>0</v>
      </c>
    </row>
    <row r="72" spans="1:7" x14ac:dyDescent="0.25">
      <c r="A72">
        <v>6</v>
      </c>
      <c r="B72" s="1">
        <v>6.3100000000000003E-2</v>
      </c>
      <c r="C72" s="1">
        <v>0.10199999999999999</v>
      </c>
      <c r="D72" s="1">
        <v>0.35899999999999999</v>
      </c>
      <c r="E72" s="1">
        <v>0.503</v>
      </c>
      <c r="F72" s="1">
        <v>1.03</v>
      </c>
      <c r="G72">
        <v>0</v>
      </c>
    </row>
    <row r="73" spans="1:7" x14ac:dyDescent="0.25">
      <c r="A73">
        <v>7</v>
      </c>
      <c r="B73" s="1">
        <v>4.8800000000000003E-2</v>
      </c>
      <c r="C73" s="1">
        <v>7.8700000000000006E-2</v>
      </c>
      <c r="D73" s="1">
        <v>0.28299999999999997</v>
      </c>
      <c r="E73" s="1">
        <v>0.40300000000000002</v>
      </c>
      <c r="F73" s="1">
        <v>0.85399999999999998</v>
      </c>
      <c r="G73">
        <v>0</v>
      </c>
    </row>
    <row r="74" spans="1:7" x14ac:dyDescent="0.25">
      <c r="A74">
        <v>8</v>
      </c>
      <c r="B74" s="1">
        <v>3.7499999999999999E-2</v>
      </c>
      <c r="C74" s="1">
        <v>6.0299999999999999E-2</v>
      </c>
      <c r="D74" s="1">
        <v>0.222</v>
      </c>
      <c r="E74" s="1">
        <v>0.32200000000000001</v>
      </c>
      <c r="F74" s="1">
        <v>0.70899999999999996</v>
      </c>
      <c r="G74">
        <v>0</v>
      </c>
    </row>
    <row r="75" spans="1:7" x14ac:dyDescent="0.25">
      <c r="A75">
        <v>9</v>
      </c>
      <c r="B75" s="1">
        <v>1.5599999999999999E-2</v>
      </c>
      <c r="C75" s="1">
        <v>2.52E-2</v>
      </c>
      <c r="D75" s="1">
        <v>0.108</v>
      </c>
      <c r="E75" s="1">
        <v>0.16900000000000001</v>
      </c>
      <c r="F75" s="1">
        <v>0.42</v>
      </c>
      <c r="G75">
        <v>0</v>
      </c>
    </row>
    <row r="76" spans="1:7" x14ac:dyDescent="0.25">
      <c r="A76">
        <v>10</v>
      </c>
      <c r="B76" s="1">
        <v>5.4299999999999999E-3</v>
      </c>
      <c r="C76" s="1">
        <v>8.9300000000000004E-3</v>
      </c>
      <c r="D76" s="1">
        <v>4.4600000000000001E-2</v>
      </c>
      <c r="E76" s="1">
        <v>7.5200000000000003E-2</v>
      </c>
      <c r="F76" s="1">
        <v>0.20599999999999999</v>
      </c>
      <c r="G76">
        <v>0</v>
      </c>
    </row>
    <row r="77" spans="1:7" x14ac:dyDescent="0.25">
      <c r="A77">
        <v>11</v>
      </c>
      <c r="B77" s="1">
        <v>2.8999999999999998E-3</v>
      </c>
      <c r="C77" s="1">
        <v>4.6699999999999997E-3</v>
      </c>
      <c r="D77" s="1">
        <v>2.4199999999999999E-2</v>
      </c>
      <c r="E77" s="1">
        <v>4.1599999999999998E-2</v>
      </c>
      <c r="F77" s="1">
        <v>0.11600000000000001</v>
      </c>
      <c r="G77">
        <v>11000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B54"/>
  <sheetViews>
    <sheetView topLeftCell="A5" zoomScale="85" zoomScaleNormal="85" workbookViewId="0">
      <selection activeCell="Z40" sqref="Z40"/>
    </sheetView>
  </sheetViews>
  <sheetFormatPr baseColWidth="10" defaultRowHeight="12.5" x14ac:dyDescent="0.25"/>
  <sheetData>
    <row r="5" spans="1:28" ht="13" thickBot="1" x14ac:dyDescent="0.3"/>
    <row r="6" spans="1:28" ht="16" thickBot="1" x14ac:dyDescent="0.4">
      <c r="A6" s="113" t="s">
        <v>76</v>
      </c>
      <c r="N6" s="115" t="s">
        <v>97</v>
      </c>
    </row>
    <row r="7" spans="1:28" x14ac:dyDescent="0.25">
      <c r="A7" s="56"/>
      <c r="B7" s="106">
        <v>0</v>
      </c>
      <c r="C7" s="106">
        <v>10</v>
      </c>
      <c r="D7" s="106">
        <v>20</v>
      </c>
      <c r="E7" s="106">
        <v>30</v>
      </c>
      <c r="F7" s="106">
        <v>40</v>
      </c>
      <c r="G7" s="106">
        <v>50</v>
      </c>
      <c r="H7" s="106">
        <v>60</v>
      </c>
      <c r="I7" s="106">
        <v>70</v>
      </c>
      <c r="J7" s="106">
        <v>80</v>
      </c>
      <c r="K7" s="106">
        <v>90</v>
      </c>
      <c r="L7" s="107">
        <v>100</v>
      </c>
      <c r="M7" s="57"/>
      <c r="N7" s="106">
        <v>0</v>
      </c>
      <c r="O7" s="106">
        <v>10</v>
      </c>
      <c r="P7" s="106">
        <v>20</v>
      </c>
      <c r="Q7" s="106">
        <v>30</v>
      </c>
      <c r="R7" s="106">
        <v>40</v>
      </c>
      <c r="S7" s="106">
        <v>50</v>
      </c>
      <c r="T7" s="106">
        <v>60</v>
      </c>
      <c r="U7" s="106">
        <v>70</v>
      </c>
      <c r="V7" s="106">
        <v>80</v>
      </c>
      <c r="W7" s="106">
        <v>90</v>
      </c>
      <c r="X7" s="107">
        <v>100</v>
      </c>
    </row>
    <row r="8" spans="1:28" x14ac:dyDescent="0.25">
      <c r="A8" s="108">
        <v>5</v>
      </c>
      <c r="B8" s="86">
        <v>2.1029999999999998E-3</v>
      </c>
      <c r="C8" s="86">
        <v>4.594E-3</v>
      </c>
      <c r="D8" s="86">
        <v>3.2820000000000002E-3</v>
      </c>
      <c r="E8" s="86">
        <v>1.8469999999999999E-3</v>
      </c>
      <c r="F8" s="86">
        <v>7.6000000000000004E-4</v>
      </c>
      <c r="G8" s="86">
        <v>1.7550000000000001E-4</v>
      </c>
      <c r="H8" s="86">
        <v>4.231E-5</v>
      </c>
      <c r="I8" s="86">
        <v>2.2340000000000001E-6</v>
      </c>
      <c r="J8" s="86">
        <v>0</v>
      </c>
      <c r="K8" s="86">
        <v>0</v>
      </c>
      <c r="L8" s="87">
        <v>0</v>
      </c>
      <c r="M8" s="110">
        <v>5</v>
      </c>
      <c r="N8" s="86">
        <f>(B8+B9)/SUM($B$8:$L$25)</f>
        <v>3.6706006963456592E-2</v>
      </c>
      <c r="O8" s="86">
        <f t="shared" ref="O8:X8" si="0">(C8+C9)/SUM($B$8:$L$25)</f>
        <v>8.2945792584262504E-2</v>
      </c>
      <c r="P8" s="86">
        <f t="shared" si="0"/>
        <v>6.3053381180497428E-2</v>
      </c>
      <c r="Q8" s="86">
        <f t="shared" si="0"/>
        <v>3.7856966157502787E-2</v>
      </c>
      <c r="R8" s="86">
        <f t="shared" si="0"/>
        <v>1.6759884130636022E-2</v>
      </c>
      <c r="S8" s="86">
        <f t="shared" si="0"/>
        <v>4.2499168240155774E-3</v>
      </c>
      <c r="T8" s="86">
        <f t="shared" si="0"/>
        <v>1.2473520265475645E-3</v>
      </c>
      <c r="U8" s="86">
        <f t="shared" si="0"/>
        <v>1.9100167825196617E-4</v>
      </c>
      <c r="V8" s="86">
        <f t="shared" si="0"/>
        <v>4.2825273345135532E-5</v>
      </c>
      <c r="W8" s="86">
        <f t="shared" si="0"/>
        <v>0</v>
      </c>
      <c r="X8" s="87">
        <f t="shared" si="0"/>
        <v>0</v>
      </c>
      <c r="Y8" s="1"/>
      <c r="Z8" s="1"/>
      <c r="AA8" s="1"/>
      <c r="AB8" s="1"/>
    </row>
    <row r="9" spans="1:28" x14ac:dyDescent="0.25">
      <c r="A9" s="108">
        <v>5.0999999999999996</v>
      </c>
      <c r="B9" s="86">
        <v>1.7240000000000001E-3</v>
      </c>
      <c r="C9" s="86">
        <v>4.0540000000000003E-3</v>
      </c>
      <c r="D9" s="86">
        <v>3.2919999999999998E-3</v>
      </c>
      <c r="E9" s="86">
        <v>2.0999999999999999E-3</v>
      </c>
      <c r="F9" s="86">
        <v>9.8740000000000004E-4</v>
      </c>
      <c r="G9" s="86">
        <v>2.676E-4</v>
      </c>
      <c r="H9" s="86">
        <v>8.7739999999999997E-5</v>
      </c>
      <c r="I9" s="86">
        <v>1.768E-5</v>
      </c>
      <c r="J9" s="86">
        <v>4.4649999999999996E-6</v>
      </c>
      <c r="K9" s="86">
        <v>0</v>
      </c>
      <c r="L9" s="87">
        <v>0</v>
      </c>
      <c r="M9" s="110">
        <v>5.0999999999999996</v>
      </c>
      <c r="N9" s="86"/>
      <c r="O9" s="86"/>
      <c r="P9" s="86"/>
      <c r="Q9" s="86"/>
      <c r="R9" s="86"/>
      <c r="S9" s="86"/>
      <c r="T9" s="86"/>
      <c r="U9" s="86"/>
      <c r="V9" s="86"/>
      <c r="W9" s="86"/>
      <c r="X9" s="87"/>
    </row>
    <row r="10" spans="1:28" x14ac:dyDescent="0.25">
      <c r="A10" s="108">
        <v>5.2</v>
      </c>
      <c r="B10" s="86">
        <v>8.8049999999999999E-4</v>
      </c>
      <c r="C10" s="86">
        <v>2.183E-3</v>
      </c>
      <c r="D10" s="86">
        <v>1.9740000000000001E-3</v>
      </c>
      <c r="E10" s="86">
        <v>1.603E-3</v>
      </c>
      <c r="F10" s="86">
        <v>8.5959999999999997E-4</v>
      </c>
      <c r="G10" s="86">
        <v>2.477E-4</v>
      </c>
      <c r="H10" s="86">
        <v>9.0290000000000005E-5</v>
      </c>
      <c r="I10" s="86">
        <v>2.5130000000000002E-5</v>
      </c>
      <c r="J10" s="86">
        <v>2.4579999999999998E-5</v>
      </c>
      <c r="K10" s="86">
        <v>1.1480000000000001E-6</v>
      </c>
      <c r="L10" s="87">
        <v>0</v>
      </c>
      <c r="M10" s="110">
        <v>5.2</v>
      </c>
      <c r="N10" s="86">
        <f t="shared" ref="N10:N24" si="1">(B10+B11)/SUM($B$8:$L$25)</f>
        <v>2.0213720845436312E-2</v>
      </c>
      <c r="O10" s="86">
        <f t="shared" ref="O10:O24" si="2">(C10+C11)/SUM($B$8:$L$25)</f>
        <v>5.1332780054460327E-2</v>
      </c>
      <c r="P10" s="86">
        <f t="shared" ref="P10:P24" si="3">(D10+D11)/SUM($B$8:$L$25)</f>
        <v>4.8090911657896883E-2</v>
      </c>
      <c r="Q10" s="86">
        <f t="shared" ref="Q10:Q24" si="4">(E10+E11)/SUM($B$8:$L$25)</f>
        <v>3.563177838234681E-2</v>
      </c>
      <c r="R10" s="86">
        <f t="shared" ref="R10:R24" si="5">(F10+F11)/SUM($B$8:$L$25)</f>
        <v>1.964879170769197E-2</v>
      </c>
      <c r="S10" s="86">
        <f t="shared" ref="S10:S24" si="6">(G10+G11)/SUM($B$8:$L$25)</f>
        <v>6.2813598015071127E-3</v>
      </c>
      <c r="T10" s="86">
        <f t="shared" ref="T10:T24" si="7">(H10+H11)/SUM($B$8:$L$25)</f>
        <v>2.555992630178089E-3</v>
      </c>
      <c r="U10" s="86">
        <f t="shared" ref="U10:U24" si="8">(I10+I11)/SUM($B$8:$L$25)</f>
        <v>7.7488327739160131E-4</v>
      </c>
      <c r="V10" s="86">
        <f t="shared" ref="V10:V24" si="9">(J10+J11)/SUM($B$8:$L$25)</f>
        <v>1.2083153272161643E-3</v>
      </c>
      <c r="W10" s="86">
        <f t="shared" ref="W10:W24" si="10">(K10+K11)/SUM($B$8:$L$25)</f>
        <v>3.1707007530649284E-4</v>
      </c>
      <c r="X10" s="87">
        <f t="shared" ref="X10:X24" si="11">(L10+L11)/SUM($B$8:$L$25)</f>
        <v>0</v>
      </c>
    </row>
    <row r="11" spans="1:28" x14ac:dyDescent="0.25">
      <c r="A11" s="108">
        <v>5.3</v>
      </c>
      <c r="B11" s="86">
        <v>1.227E-3</v>
      </c>
      <c r="C11" s="86">
        <v>3.1689999999999999E-3</v>
      </c>
      <c r="D11" s="86">
        <v>3.0400000000000002E-3</v>
      </c>
      <c r="E11" s="86">
        <v>2.1120000000000002E-3</v>
      </c>
      <c r="F11" s="86">
        <v>1.189E-3</v>
      </c>
      <c r="G11" s="86">
        <v>4.0719999999999998E-4</v>
      </c>
      <c r="H11" s="86">
        <v>1.762E-4</v>
      </c>
      <c r="I11" s="86">
        <v>5.5659999999999999E-5</v>
      </c>
      <c r="J11" s="86">
        <v>1.014E-4</v>
      </c>
      <c r="K11" s="86">
        <v>3.1909999999999998E-5</v>
      </c>
      <c r="L11" s="87">
        <v>0</v>
      </c>
      <c r="M11" s="110">
        <v>5.3</v>
      </c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7"/>
    </row>
    <row r="12" spans="1:28" x14ac:dyDescent="0.25">
      <c r="A12" s="108">
        <v>5.4</v>
      </c>
      <c r="B12" s="86">
        <v>7.2009999999999999E-4</v>
      </c>
      <c r="C12" s="86">
        <v>1.9400000000000001E-3</v>
      </c>
      <c r="D12" s="86">
        <v>2.0209999999999998E-3</v>
      </c>
      <c r="E12" s="86">
        <v>1.531E-3</v>
      </c>
      <c r="F12" s="86">
        <v>9.4819999999999995E-4</v>
      </c>
      <c r="G12" s="86">
        <v>3.5659999999999999E-4</v>
      </c>
      <c r="H12" s="86">
        <v>1.7019999999999999E-4</v>
      </c>
      <c r="I12" s="86">
        <v>5.9969999999999997E-5</v>
      </c>
      <c r="J12" s="86">
        <v>1.4119999999999999E-4</v>
      </c>
      <c r="K12" s="86">
        <v>8.2000000000000001E-5</v>
      </c>
      <c r="L12" s="87">
        <v>0</v>
      </c>
      <c r="M12" s="110">
        <v>5.4</v>
      </c>
      <c r="N12" s="86">
        <f t="shared" si="1"/>
        <v>1.5395997485691279E-2</v>
      </c>
      <c r="O12" s="86">
        <f t="shared" si="2"/>
        <v>4.2182654461793076E-2</v>
      </c>
      <c r="P12" s="86">
        <f t="shared" si="3"/>
        <v>4.5309426938951902E-2</v>
      </c>
      <c r="Q12" s="86">
        <f t="shared" si="4"/>
        <v>3.3090076828828127E-2</v>
      </c>
      <c r="R12" s="86">
        <f t="shared" si="5"/>
        <v>2.0968558250198277E-2</v>
      </c>
      <c r="S12" s="86">
        <f t="shared" si="6"/>
        <v>8.5247710972354892E-3</v>
      </c>
      <c r="T12" s="86">
        <f t="shared" si="7"/>
        <v>4.3755632026989547E-3</v>
      </c>
      <c r="U12" s="86">
        <f t="shared" si="8"/>
        <v>1.6110551318661622E-3</v>
      </c>
      <c r="V12" s="86">
        <f t="shared" si="9"/>
        <v>4.5865723882740905E-3</v>
      </c>
      <c r="W12" s="86">
        <f t="shared" si="10"/>
        <v>3.1325272731290623E-3</v>
      </c>
      <c r="X12" s="87">
        <f t="shared" si="11"/>
        <v>0</v>
      </c>
    </row>
    <row r="13" spans="1:28" x14ac:dyDescent="0.25">
      <c r="A13" s="108">
        <v>5.5</v>
      </c>
      <c r="B13" s="86">
        <v>8.8509999999999999E-4</v>
      </c>
      <c r="C13" s="86">
        <v>2.4580000000000001E-3</v>
      </c>
      <c r="D13" s="86">
        <v>2.7030000000000001E-3</v>
      </c>
      <c r="E13" s="86">
        <v>1.9189999999999999E-3</v>
      </c>
      <c r="F13" s="86">
        <v>1.238E-3</v>
      </c>
      <c r="G13" s="86">
        <v>5.3220000000000003E-4</v>
      </c>
      <c r="H13" s="86">
        <v>2.8600000000000001E-4</v>
      </c>
      <c r="I13" s="86">
        <v>1.08E-4</v>
      </c>
      <c r="J13" s="86">
        <v>3.3700000000000001E-4</v>
      </c>
      <c r="K13" s="86">
        <v>2.4459999999999998E-4</v>
      </c>
      <c r="L13" s="87">
        <v>0</v>
      </c>
      <c r="M13" s="110">
        <v>5.5</v>
      </c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7"/>
    </row>
    <row r="14" spans="1:28" x14ac:dyDescent="0.25">
      <c r="A14" s="108">
        <v>5.6</v>
      </c>
      <c r="B14" s="86">
        <v>5.442E-4</v>
      </c>
      <c r="C14" s="86">
        <v>1.5399999999999999E-3</v>
      </c>
      <c r="D14" s="86">
        <v>1.7650000000000001E-3</v>
      </c>
      <c r="E14" s="86">
        <v>1.2979999999999999E-3</v>
      </c>
      <c r="F14" s="86">
        <v>8.8099999999999995E-4</v>
      </c>
      <c r="G14" s="86">
        <v>4.0190000000000001E-4</v>
      </c>
      <c r="H14" s="86">
        <v>2.298E-4</v>
      </c>
      <c r="I14" s="86">
        <v>9.1539999999999994E-5</v>
      </c>
      <c r="J14" s="86">
        <v>3.3349999999999997E-4</v>
      </c>
      <c r="K14" s="86">
        <v>2.6669999999999998E-4</v>
      </c>
      <c r="L14" s="87">
        <v>0</v>
      </c>
      <c r="M14" s="110">
        <v>5.6</v>
      </c>
      <c r="N14" s="86">
        <f t="shared" si="1"/>
        <v>9.9673066204400557E-3</v>
      </c>
      <c r="O14" s="86">
        <f t="shared" si="2"/>
        <v>2.8419100766323983E-2</v>
      </c>
      <c r="P14" s="86">
        <f t="shared" si="3"/>
        <v>3.3176398768381597E-2</v>
      </c>
      <c r="Q14" s="86">
        <f t="shared" si="4"/>
        <v>2.5033362470504757E-2</v>
      </c>
      <c r="R14" s="86">
        <f t="shared" si="5"/>
        <v>1.7457173575695671E-2</v>
      </c>
      <c r="S14" s="86">
        <f t="shared" si="6"/>
        <v>8.1660554817577589E-3</v>
      </c>
      <c r="T14" s="86">
        <f t="shared" si="7"/>
        <v>4.7994998391726364E-3</v>
      </c>
      <c r="U14" s="86">
        <f t="shared" si="8"/>
        <v>1.9666056095602662E-3</v>
      </c>
      <c r="V14" s="86">
        <f t="shared" si="9"/>
        <v>7.7018352734924585E-3</v>
      </c>
      <c r="W14" s="86">
        <f t="shared" si="10"/>
        <v>6.4329027620565289E-3</v>
      </c>
      <c r="X14" s="87">
        <f t="shared" si="11"/>
        <v>0</v>
      </c>
    </row>
    <row r="15" spans="1:28" x14ac:dyDescent="0.25">
      <c r="A15" s="108">
        <v>5.7</v>
      </c>
      <c r="B15" s="86">
        <v>4.95E-4</v>
      </c>
      <c r="C15" s="86">
        <v>1.423E-3</v>
      </c>
      <c r="D15" s="86">
        <v>1.694E-3</v>
      </c>
      <c r="E15" s="86">
        <v>1.312E-3</v>
      </c>
      <c r="F15" s="86">
        <v>9.391E-4</v>
      </c>
      <c r="G15" s="86">
        <v>4.4949999999999998E-4</v>
      </c>
      <c r="H15" s="86">
        <v>2.7060000000000002E-4</v>
      </c>
      <c r="I15" s="86">
        <v>1.1349999999999999E-4</v>
      </c>
      <c r="J15" s="86">
        <v>4.6949999999999997E-4</v>
      </c>
      <c r="K15" s="86">
        <v>4.0400000000000001E-4</v>
      </c>
      <c r="L15" s="87">
        <v>0</v>
      </c>
      <c r="M15" s="110">
        <v>5.7</v>
      </c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7"/>
    </row>
    <row r="16" spans="1:28" x14ac:dyDescent="0.25">
      <c r="A16" s="108">
        <v>5.8</v>
      </c>
      <c r="B16" s="86">
        <v>2.5710000000000002E-4</v>
      </c>
      <c r="C16" s="86">
        <v>7.4799999999999997E-4</v>
      </c>
      <c r="D16" s="86">
        <v>9.1810000000000004E-4</v>
      </c>
      <c r="E16" s="86">
        <v>7.4200000000000004E-4</v>
      </c>
      <c r="F16" s="86">
        <v>5.5480000000000004E-4</v>
      </c>
      <c r="G16" s="86">
        <v>2.7619999999999999E-4</v>
      </c>
      <c r="H16" s="86">
        <v>1.7349999999999999E-4</v>
      </c>
      <c r="I16" s="86">
        <v>7.5779999999999996E-5</v>
      </c>
      <c r="J16" s="86">
        <v>3.4909999999999997E-4</v>
      </c>
      <c r="K16" s="86">
        <v>3.1629999999999999E-4</v>
      </c>
      <c r="L16" s="87">
        <v>0</v>
      </c>
      <c r="M16" s="110">
        <v>5.8</v>
      </c>
      <c r="N16" s="86">
        <f t="shared" si="1"/>
        <v>4.52710616324837E-3</v>
      </c>
      <c r="O16" s="86">
        <f t="shared" si="2"/>
        <v>1.3238908129516367E-2</v>
      </c>
      <c r="P16" s="86">
        <f t="shared" si="3"/>
        <v>1.6483653924064933E-2</v>
      </c>
      <c r="Q16" s="86">
        <f t="shared" si="4"/>
        <v>1.3610092469596265E-2</v>
      </c>
      <c r="R16" s="86">
        <f t="shared" si="5"/>
        <v>1.0416180706118073E-2</v>
      </c>
      <c r="S16" s="86">
        <f t="shared" si="6"/>
        <v>5.3011262212444357E-3</v>
      </c>
      <c r="T16" s="86">
        <f t="shared" si="7"/>
        <v>3.4106757450235595E-3</v>
      </c>
      <c r="U16" s="86">
        <f t="shared" si="8"/>
        <v>1.52511684537738E-3</v>
      </c>
      <c r="V16" s="86">
        <f t="shared" si="9"/>
        <v>7.4582155774193483E-3</v>
      </c>
      <c r="W16" s="86">
        <f t="shared" si="10"/>
        <v>6.9661805219645998E-3</v>
      </c>
      <c r="X16" s="87">
        <f t="shared" si="11"/>
        <v>0</v>
      </c>
    </row>
    <row r="17" spans="1:24" x14ac:dyDescent="0.25">
      <c r="A17" s="108">
        <v>5.9</v>
      </c>
      <c r="B17" s="86">
        <v>2.1489999999999999E-4</v>
      </c>
      <c r="C17" s="86">
        <v>6.3230000000000003E-4</v>
      </c>
      <c r="D17" s="86">
        <v>8.005E-4</v>
      </c>
      <c r="E17" s="86">
        <v>6.7699999999999998E-4</v>
      </c>
      <c r="F17" s="86">
        <v>5.3120000000000001E-4</v>
      </c>
      <c r="G17" s="86">
        <v>2.765E-4</v>
      </c>
      <c r="H17" s="86">
        <v>1.8210000000000001E-4</v>
      </c>
      <c r="I17" s="86">
        <v>8.3230000000000001E-5</v>
      </c>
      <c r="J17" s="86">
        <v>4.2850000000000001E-4</v>
      </c>
      <c r="K17" s="86">
        <v>4.0999999999999999E-4</v>
      </c>
      <c r="L17" s="87">
        <v>0</v>
      </c>
      <c r="M17" s="110">
        <v>5.9</v>
      </c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7"/>
    </row>
    <row r="18" spans="1:24" x14ac:dyDescent="0.25">
      <c r="A18" s="108">
        <v>6</v>
      </c>
      <c r="B18" s="86">
        <v>7.0310000000000001E-4</v>
      </c>
      <c r="C18" s="86">
        <v>1.23E-3</v>
      </c>
      <c r="D18" s="86">
        <v>1.3140000000000001E-3</v>
      </c>
      <c r="E18" s="86">
        <v>6.3980000000000005E-4</v>
      </c>
      <c r="F18" s="86">
        <v>5.9969999999999999E-4</v>
      </c>
      <c r="G18" s="86">
        <v>2.5179999999999999E-4</v>
      </c>
      <c r="H18" s="86">
        <v>6.7799999999999995E-5</v>
      </c>
      <c r="I18" s="86">
        <v>3.2360000000000002E-5</v>
      </c>
      <c r="J18" s="86">
        <v>1.8660000000000001E-4</v>
      </c>
      <c r="K18" s="86">
        <v>1.874E-4</v>
      </c>
      <c r="L18" s="87">
        <v>0</v>
      </c>
      <c r="M18" s="110">
        <v>6</v>
      </c>
      <c r="N18" s="86">
        <f t="shared" si="1"/>
        <v>1.4380275996945508E-2</v>
      </c>
      <c r="O18" s="86">
        <f t="shared" si="2"/>
        <v>2.1561302235132068E-2</v>
      </c>
      <c r="P18" s="86">
        <f t="shared" si="3"/>
        <v>2.3019183880923916E-2</v>
      </c>
      <c r="Q18" s="86">
        <f t="shared" si="4"/>
        <v>1.0747081474406353E-2</v>
      </c>
      <c r="R18" s="86">
        <f t="shared" si="5"/>
        <v>9.8867394768568217E-3</v>
      </c>
      <c r="S18" s="86">
        <f t="shared" si="6"/>
        <v>4.0043788626190563E-3</v>
      </c>
      <c r="T18" s="86">
        <f t="shared" si="7"/>
        <v>9.8109679965821127E-4</v>
      </c>
      <c r="U18" s="86">
        <f t="shared" si="8"/>
        <v>4.7275648895447485E-4</v>
      </c>
      <c r="V18" s="86">
        <f t="shared" si="9"/>
        <v>2.7939534435471401E-3</v>
      </c>
      <c r="W18" s="86">
        <f t="shared" si="10"/>
        <v>2.8371144133238729E-3</v>
      </c>
      <c r="X18" s="87">
        <f t="shared" si="11"/>
        <v>0</v>
      </c>
    </row>
    <row r="19" spans="1:24" x14ac:dyDescent="0.25">
      <c r="A19" s="108">
        <v>6.1</v>
      </c>
      <c r="B19" s="86">
        <v>7.9619999999999995E-4</v>
      </c>
      <c r="C19" s="86">
        <v>1.018E-3</v>
      </c>
      <c r="D19" s="86">
        <v>1.0859999999999999E-3</v>
      </c>
      <c r="E19" s="86">
        <v>4.8069999999999997E-4</v>
      </c>
      <c r="F19" s="86">
        <v>4.3110000000000002E-4</v>
      </c>
      <c r="G19" s="86">
        <v>1.6569999999999999E-4</v>
      </c>
      <c r="H19" s="86">
        <v>3.4489999999999997E-5</v>
      </c>
      <c r="I19" s="86">
        <v>1.6929999999999999E-5</v>
      </c>
      <c r="J19" s="86">
        <v>1.047E-4</v>
      </c>
      <c r="K19" s="86">
        <v>1.0840000000000001E-4</v>
      </c>
      <c r="L19" s="87">
        <v>0</v>
      </c>
      <c r="M19" s="110">
        <v>6.1</v>
      </c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7"/>
    </row>
    <row r="20" spans="1:24" x14ac:dyDescent="0.25">
      <c r="A20" s="108">
        <v>6.2</v>
      </c>
      <c r="B20" s="86">
        <v>4.7330000000000001E-4</v>
      </c>
      <c r="C20" s="86">
        <v>6.8490000000000001E-4</v>
      </c>
      <c r="D20" s="86">
        <v>7.492E-4</v>
      </c>
      <c r="E20" s="86">
        <v>3.1280000000000001E-4</v>
      </c>
      <c r="F20" s="86">
        <v>3.2200000000000002E-4</v>
      </c>
      <c r="G20" s="86">
        <v>1.189E-4</v>
      </c>
      <c r="H20" s="86">
        <v>0</v>
      </c>
      <c r="I20" s="86">
        <v>0</v>
      </c>
      <c r="J20" s="86">
        <v>0</v>
      </c>
      <c r="K20" s="86">
        <v>0</v>
      </c>
      <c r="L20" s="87">
        <v>0</v>
      </c>
      <c r="M20" s="110">
        <v>6.2</v>
      </c>
      <c r="N20" s="86">
        <f t="shared" si="1"/>
        <v>8.6859053844019572E-3</v>
      </c>
      <c r="O20" s="86">
        <f t="shared" si="2"/>
        <v>1.1966139087433615E-2</v>
      </c>
      <c r="P20" s="86">
        <f t="shared" si="3"/>
        <v>1.2915680422521725E-2</v>
      </c>
      <c r="Q20" s="86">
        <f t="shared" si="4"/>
        <v>5.6809427552796813E-3</v>
      </c>
      <c r="R20" s="86">
        <f t="shared" si="5"/>
        <v>5.8814014815760599E-3</v>
      </c>
      <c r="S20" s="86">
        <f t="shared" si="6"/>
        <v>2.182985938040951E-3</v>
      </c>
      <c r="T20" s="86">
        <f t="shared" si="7"/>
        <v>0</v>
      </c>
      <c r="U20" s="86">
        <f t="shared" si="8"/>
        <v>0</v>
      </c>
      <c r="V20" s="86">
        <f t="shared" si="9"/>
        <v>0</v>
      </c>
      <c r="W20" s="86">
        <f t="shared" si="10"/>
        <v>0</v>
      </c>
      <c r="X20" s="87">
        <f t="shared" si="11"/>
        <v>0</v>
      </c>
    </row>
    <row r="21" spans="1:24" x14ac:dyDescent="0.25">
      <c r="A21" s="108">
        <v>6.3</v>
      </c>
      <c r="B21" s="86">
        <v>4.3229999999999999E-4</v>
      </c>
      <c r="C21" s="86">
        <v>5.6269999999999996E-4</v>
      </c>
      <c r="D21" s="86">
        <v>5.9739999999999999E-4</v>
      </c>
      <c r="E21" s="86">
        <v>2.7950000000000002E-4</v>
      </c>
      <c r="F21" s="86">
        <v>2.9119999999999998E-4</v>
      </c>
      <c r="G21" s="86">
        <v>1.087E-4</v>
      </c>
      <c r="H21" s="86">
        <v>0</v>
      </c>
      <c r="I21" s="86">
        <v>0</v>
      </c>
      <c r="J21" s="86">
        <v>0</v>
      </c>
      <c r="K21" s="86">
        <v>0</v>
      </c>
      <c r="L21" s="87">
        <v>0</v>
      </c>
      <c r="M21" s="110">
        <v>6.3</v>
      </c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7"/>
    </row>
    <row r="22" spans="1:24" x14ac:dyDescent="0.25">
      <c r="A22" s="108">
        <v>6.4</v>
      </c>
      <c r="B22" s="86">
        <v>2.396E-4</v>
      </c>
      <c r="C22" s="86">
        <v>3.2469999999999998E-4</v>
      </c>
      <c r="D22" s="86">
        <v>3.3990000000000002E-4</v>
      </c>
      <c r="E22" s="86">
        <v>1.6890000000000001E-4</v>
      </c>
      <c r="F22" s="86">
        <v>1.7899999999999999E-4</v>
      </c>
      <c r="G22" s="86">
        <v>6.8200000000000004E-5</v>
      </c>
      <c r="H22" s="86">
        <v>0</v>
      </c>
      <c r="I22" s="86">
        <v>0</v>
      </c>
      <c r="J22" s="86">
        <v>0</v>
      </c>
      <c r="K22" s="86">
        <v>0</v>
      </c>
      <c r="L22" s="87">
        <v>0</v>
      </c>
      <c r="M22" s="110">
        <v>6.4</v>
      </c>
      <c r="N22" s="86">
        <f t="shared" si="1"/>
        <v>4.816764227083329E-3</v>
      </c>
      <c r="O22" s="86">
        <f t="shared" si="2"/>
        <v>5.9005841348101634E-3</v>
      </c>
      <c r="P22" s="86">
        <f t="shared" si="3"/>
        <v>6.1566725554854426E-3</v>
      </c>
      <c r="Q22" s="86">
        <f t="shared" si="4"/>
        <v>2.7834029842683833E-3</v>
      </c>
      <c r="R22" s="86">
        <f t="shared" si="5"/>
        <v>2.5756548497430452E-3</v>
      </c>
      <c r="S22" s="86">
        <f t="shared" si="6"/>
        <v>8.8738953860961691E-4</v>
      </c>
      <c r="T22" s="86">
        <f t="shared" si="7"/>
        <v>0</v>
      </c>
      <c r="U22" s="86">
        <f t="shared" si="8"/>
        <v>0</v>
      </c>
      <c r="V22" s="86">
        <f t="shared" si="9"/>
        <v>0</v>
      </c>
      <c r="W22" s="86">
        <f t="shared" si="10"/>
        <v>0</v>
      </c>
      <c r="X22" s="87">
        <f t="shared" si="11"/>
        <v>0</v>
      </c>
    </row>
    <row r="23" spans="1:24" x14ac:dyDescent="0.25">
      <c r="A23" s="108">
        <v>6.5</v>
      </c>
      <c r="B23" s="86">
        <v>2.6259999999999999E-4</v>
      </c>
      <c r="C23" s="86">
        <v>2.9050000000000001E-4</v>
      </c>
      <c r="D23" s="86">
        <v>3.0200000000000002E-4</v>
      </c>
      <c r="E23" s="86">
        <v>1.2129999999999999E-4</v>
      </c>
      <c r="F23" s="86">
        <v>8.954E-5</v>
      </c>
      <c r="G23" s="86">
        <v>2.4320000000000001E-5</v>
      </c>
      <c r="H23" s="86">
        <v>0</v>
      </c>
      <c r="I23" s="86">
        <v>0</v>
      </c>
      <c r="J23" s="86">
        <v>0</v>
      </c>
      <c r="K23" s="86">
        <v>0</v>
      </c>
      <c r="L23" s="87">
        <v>0</v>
      </c>
      <c r="M23" s="110">
        <v>6.5</v>
      </c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7"/>
    </row>
    <row r="24" spans="1:24" ht="13" thickBot="1" x14ac:dyDescent="0.3">
      <c r="A24" s="108">
        <v>6.6</v>
      </c>
      <c r="B24" s="86">
        <v>1.3070000000000001E-4</v>
      </c>
      <c r="C24" s="86">
        <v>1.115E-4</v>
      </c>
      <c r="D24" s="86">
        <v>1.293E-4</v>
      </c>
      <c r="E24" s="86">
        <v>5.5680000000000002E-5</v>
      </c>
      <c r="F24" s="86">
        <v>3.8869999999999999E-5</v>
      </c>
      <c r="G24" s="86">
        <v>7.2069999999999998E-6</v>
      </c>
      <c r="H24" s="86">
        <v>0</v>
      </c>
      <c r="I24" s="86">
        <v>0</v>
      </c>
      <c r="J24" s="86">
        <v>0</v>
      </c>
      <c r="K24" s="86">
        <v>0</v>
      </c>
      <c r="L24" s="87">
        <v>0</v>
      </c>
      <c r="M24" s="111">
        <v>6.6</v>
      </c>
      <c r="N24" s="89">
        <f t="shared" si="1"/>
        <v>1.2535863888486483E-3</v>
      </c>
      <c r="O24" s="89">
        <f t="shared" si="2"/>
        <v>1.0694329178012568E-3</v>
      </c>
      <c r="P24" s="89">
        <f t="shared" si="3"/>
        <v>1.2401585315847759E-3</v>
      </c>
      <c r="Q24" s="89">
        <f t="shared" si="4"/>
        <v>5.3404506603743488E-4</v>
      </c>
      <c r="R24" s="89">
        <f t="shared" si="5"/>
        <v>3.7281486560479689E-4</v>
      </c>
      <c r="S24" s="89">
        <f t="shared" si="6"/>
        <v>6.9124690929091106E-5</v>
      </c>
      <c r="T24" s="89">
        <f t="shared" si="7"/>
        <v>0</v>
      </c>
      <c r="U24" s="89">
        <f t="shared" si="8"/>
        <v>0</v>
      </c>
      <c r="V24" s="89">
        <f t="shared" si="9"/>
        <v>0</v>
      </c>
      <c r="W24" s="89">
        <f t="shared" si="10"/>
        <v>0</v>
      </c>
      <c r="X24" s="90">
        <f t="shared" si="11"/>
        <v>0</v>
      </c>
    </row>
    <row r="25" spans="1:24" ht="13" thickBot="1" x14ac:dyDescent="0.3">
      <c r="A25" s="109">
        <v>6.7</v>
      </c>
      <c r="B25" s="89">
        <v>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  <c r="L25" s="90">
        <v>0</v>
      </c>
      <c r="M25" s="41">
        <v>6.7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41"/>
    </row>
    <row r="27" spans="1:24" x14ac:dyDescent="0.25">
      <c r="A27" s="41"/>
    </row>
    <row r="28" spans="1:24" x14ac:dyDescent="0.25">
      <c r="A28" s="41"/>
    </row>
    <row r="29" spans="1:24" ht="16" thickBot="1" x14ac:dyDescent="0.4">
      <c r="A29" s="114" t="s">
        <v>78</v>
      </c>
    </row>
    <row r="30" spans="1:24" x14ac:dyDescent="0.25">
      <c r="A30" s="112"/>
      <c r="B30" s="106">
        <v>0</v>
      </c>
      <c r="C30" s="106">
        <v>10</v>
      </c>
      <c r="D30" s="106">
        <v>20</v>
      </c>
      <c r="E30" s="106">
        <v>30</v>
      </c>
      <c r="F30" s="106">
        <v>40</v>
      </c>
      <c r="G30" s="106">
        <v>50</v>
      </c>
      <c r="H30" s="106">
        <v>60</v>
      </c>
      <c r="I30" s="106">
        <v>70</v>
      </c>
      <c r="J30" s="106">
        <v>80</v>
      </c>
      <c r="K30" s="106">
        <v>90</v>
      </c>
      <c r="L30" s="107">
        <v>100</v>
      </c>
      <c r="M30" s="57"/>
      <c r="N30" s="106">
        <v>0</v>
      </c>
      <c r="O30" s="106">
        <v>10</v>
      </c>
      <c r="P30" s="106">
        <v>20</v>
      </c>
      <c r="Q30" s="106">
        <v>30</v>
      </c>
      <c r="R30" s="106">
        <v>40</v>
      </c>
      <c r="S30" s="106">
        <v>50</v>
      </c>
      <c r="T30" s="106">
        <v>60</v>
      </c>
      <c r="U30" s="106">
        <v>70</v>
      </c>
      <c r="V30" s="106">
        <v>80</v>
      </c>
      <c r="W30" s="106">
        <v>90</v>
      </c>
      <c r="X30" s="107">
        <v>100</v>
      </c>
    </row>
    <row r="31" spans="1:24" x14ac:dyDescent="0.25">
      <c r="A31" s="108">
        <v>5</v>
      </c>
      <c r="B31" s="86">
        <v>4.214E-5</v>
      </c>
      <c r="C31" s="86">
        <v>1.933E-5</v>
      </c>
      <c r="D31" s="86">
        <v>0</v>
      </c>
      <c r="E31" s="86">
        <v>0</v>
      </c>
      <c r="F31" s="86">
        <v>0</v>
      </c>
      <c r="G31" s="86">
        <v>0</v>
      </c>
      <c r="H31" s="86">
        <v>0</v>
      </c>
      <c r="I31" s="86">
        <v>0</v>
      </c>
      <c r="J31" s="86">
        <v>0</v>
      </c>
      <c r="K31" s="86">
        <v>0</v>
      </c>
      <c r="L31" s="87">
        <v>0</v>
      </c>
      <c r="M31" s="110">
        <v>5</v>
      </c>
      <c r="N31" s="86">
        <f>(B31+B32)/SUM($B$31:$L$48)</f>
        <v>1.99526871345737E-2</v>
      </c>
      <c r="O31" s="86">
        <f t="shared" ref="O31:X31" si="12">(C31+C32)/SUM($B$31:$L$48)</f>
        <v>1.1104712357194435E-2</v>
      </c>
      <c r="P31" s="86">
        <f t="shared" si="12"/>
        <v>4.8014817787498721E-5</v>
      </c>
      <c r="Q31" s="86">
        <f t="shared" si="12"/>
        <v>0</v>
      </c>
      <c r="R31" s="86">
        <f t="shared" si="12"/>
        <v>0</v>
      </c>
      <c r="S31" s="86">
        <f t="shared" si="12"/>
        <v>0</v>
      </c>
      <c r="T31" s="86">
        <f t="shared" si="12"/>
        <v>0</v>
      </c>
      <c r="U31" s="86">
        <f t="shared" si="12"/>
        <v>0</v>
      </c>
      <c r="V31" s="86">
        <f t="shared" si="12"/>
        <v>0</v>
      </c>
      <c r="W31" s="86">
        <f t="shared" si="12"/>
        <v>0</v>
      </c>
      <c r="X31" s="87">
        <f t="shared" si="12"/>
        <v>0</v>
      </c>
    </row>
    <row r="32" spans="1:24" x14ac:dyDescent="0.25">
      <c r="A32" s="108">
        <v>5.0999999999999996</v>
      </c>
      <c r="B32" s="86">
        <v>5.4849999999999998E-5</v>
      </c>
      <c r="C32" s="86">
        <v>3.4650000000000002E-5</v>
      </c>
      <c r="D32" s="86">
        <v>2.3340000000000001E-7</v>
      </c>
      <c r="E32" s="86">
        <v>0</v>
      </c>
      <c r="F32" s="86">
        <v>0</v>
      </c>
      <c r="G32" s="86">
        <v>0</v>
      </c>
      <c r="H32" s="86">
        <v>0</v>
      </c>
      <c r="I32" s="86">
        <v>0</v>
      </c>
      <c r="J32" s="86">
        <v>0</v>
      </c>
      <c r="K32" s="86">
        <v>0</v>
      </c>
      <c r="L32" s="87">
        <v>0</v>
      </c>
      <c r="M32" s="110">
        <v>5.0999999999999996</v>
      </c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7"/>
    </row>
    <row r="33" spans="1:24" x14ac:dyDescent="0.25">
      <c r="A33" s="108">
        <v>5.2</v>
      </c>
      <c r="B33" s="86">
        <v>3.9560000000000001E-5</v>
      </c>
      <c r="C33" s="86">
        <v>3.004E-5</v>
      </c>
      <c r="D33" s="86">
        <v>1.22E-6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6">
        <v>0</v>
      </c>
      <c r="L33" s="87">
        <v>0</v>
      </c>
      <c r="M33" s="110">
        <v>5.2</v>
      </c>
      <c r="N33" s="86">
        <f t="shared" ref="N33:N47" si="13">(B33+B34)/SUM($B$31:$L$48)</f>
        <v>2.3532197972202136E-2</v>
      </c>
      <c r="O33" s="86">
        <f t="shared" ref="O33:O47" si="14">(C33+C34)/SUM($B$31:$L$48)</f>
        <v>1.9650280184498194E-2</v>
      </c>
      <c r="P33" s="86">
        <f t="shared" ref="P33:P47" si="15">(D33+D34)/SUM($B$31:$L$48)</f>
        <v>1.3955977886477777E-3</v>
      </c>
      <c r="Q33" s="86">
        <f t="shared" ref="Q33:Q47" si="16">(E33+E34)/SUM($B$31:$L$48)</f>
        <v>0</v>
      </c>
      <c r="R33" s="86">
        <f t="shared" ref="R33:R47" si="17">(F33+F34)/SUM($B$31:$L$48)</f>
        <v>0</v>
      </c>
      <c r="S33" s="86">
        <f t="shared" ref="S33:S47" si="18">(G33+G34)/SUM($B$31:$L$48)</f>
        <v>0</v>
      </c>
      <c r="T33" s="86">
        <f t="shared" ref="T33:T47" si="19">(H33+H34)/SUM($B$31:$L$48)</f>
        <v>0</v>
      </c>
      <c r="U33" s="86">
        <f t="shared" ref="U33:U47" si="20">(I33+I34)/SUM($B$31:$L$48)</f>
        <v>0</v>
      </c>
      <c r="V33" s="86">
        <f t="shared" ref="V33:V47" si="21">(J33+J34)/SUM($B$31:$L$48)</f>
        <v>0</v>
      </c>
      <c r="W33" s="86">
        <f t="shared" ref="W33:W47" si="22">(K33+K34)/SUM($B$31:$L$48)</f>
        <v>0</v>
      </c>
      <c r="X33" s="87">
        <f t="shared" ref="X33:X47" si="23">(L33+L34)/SUM($B$31:$L$48)</f>
        <v>0</v>
      </c>
    </row>
    <row r="34" spans="1:24" x14ac:dyDescent="0.25">
      <c r="A34" s="108">
        <v>5.3</v>
      </c>
      <c r="B34" s="86">
        <v>7.483E-5</v>
      </c>
      <c r="C34" s="86">
        <v>6.5480000000000003E-5</v>
      </c>
      <c r="D34" s="86">
        <v>5.5639999999999996E-6</v>
      </c>
      <c r="E34" s="86">
        <v>0</v>
      </c>
      <c r="F34" s="86">
        <v>0</v>
      </c>
      <c r="G34" s="86">
        <v>0</v>
      </c>
      <c r="H34" s="86">
        <v>0</v>
      </c>
      <c r="I34" s="86">
        <v>0</v>
      </c>
      <c r="J34" s="86">
        <v>0</v>
      </c>
      <c r="K34" s="86">
        <v>0</v>
      </c>
      <c r="L34" s="87">
        <v>0</v>
      </c>
      <c r="M34" s="110">
        <v>5.3</v>
      </c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7"/>
    </row>
    <row r="35" spans="1:24" x14ac:dyDescent="0.25">
      <c r="A35" s="108">
        <v>5.4</v>
      </c>
      <c r="B35" s="86">
        <v>6.0730000000000003E-5</v>
      </c>
      <c r="C35" s="86">
        <v>6.0819999999999997E-5</v>
      </c>
      <c r="D35" s="86">
        <v>8.4759999999999998E-6</v>
      </c>
      <c r="E35" s="86">
        <v>4.8050000000000005E-10</v>
      </c>
      <c r="F35" s="86">
        <v>0</v>
      </c>
      <c r="G35" s="86">
        <v>0</v>
      </c>
      <c r="H35" s="86">
        <v>0</v>
      </c>
      <c r="I35" s="86">
        <v>0</v>
      </c>
      <c r="J35" s="86">
        <v>0</v>
      </c>
      <c r="K35" s="86">
        <v>0</v>
      </c>
      <c r="L35" s="87">
        <v>0</v>
      </c>
      <c r="M35" s="110">
        <v>5.4</v>
      </c>
      <c r="N35" s="86">
        <f t="shared" si="13"/>
        <v>3.2404859031220215E-2</v>
      </c>
      <c r="O35" s="86">
        <f t="shared" si="14"/>
        <v>3.4935202899198943E-2</v>
      </c>
      <c r="P35" s="86">
        <f t="shared" si="15"/>
        <v>6.0699452169577428E-3</v>
      </c>
      <c r="Q35" s="86">
        <f t="shared" si="16"/>
        <v>5.7062442867631907E-5</v>
      </c>
      <c r="R35" s="86">
        <f t="shared" si="17"/>
        <v>0</v>
      </c>
      <c r="S35" s="86">
        <f t="shared" si="18"/>
        <v>0</v>
      </c>
      <c r="T35" s="86">
        <f t="shared" si="19"/>
        <v>0</v>
      </c>
      <c r="U35" s="86">
        <f t="shared" si="20"/>
        <v>0</v>
      </c>
      <c r="V35" s="86">
        <f t="shared" si="21"/>
        <v>0</v>
      </c>
      <c r="W35" s="86">
        <f t="shared" si="22"/>
        <v>0</v>
      </c>
      <c r="X35" s="87">
        <f t="shared" si="23"/>
        <v>0</v>
      </c>
    </row>
    <row r="36" spans="1:24" x14ac:dyDescent="0.25">
      <c r="A36" s="108">
        <v>5.5</v>
      </c>
      <c r="B36" s="86">
        <v>9.679E-5</v>
      </c>
      <c r="C36" s="86">
        <v>1.0900000000000001E-4</v>
      </c>
      <c r="D36" s="86">
        <v>2.103E-5</v>
      </c>
      <c r="E36" s="86">
        <v>2.769E-7</v>
      </c>
      <c r="F36" s="86">
        <v>0</v>
      </c>
      <c r="G36" s="86">
        <v>0</v>
      </c>
      <c r="H36" s="86">
        <v>0</v>
      </c>
      <c r="I36" s="86">
        <v>0</v>
      </c>
      <c r="J36" s="86">
        <v>0</v>
      </c>
      <c r="K36" s="86">
        <v>0</v>
      </c>
      <c r="L36" s="87">
        <v>0</v>
      </c>
      <c r="M36" s="110">
        <v>5.5</v>
      </c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7"/>
    </row>
    <row r="37" spans="1:24" x14ac:dyDescent="0.25">
      <c r="A37" s="108">
        <v>5.6</v>
      </c>
      <c r="B37" s="86">
        <v>6.9460000000000002E-5</v>
      </c>
      <c r="C37" s="86">
        <v>8.5649999999999995E-5</v>
      </c>
      <c r="D37" s="86">
        <v>1.969E-5</v>
      </c>
      <c r="E37" s="86">
        <v>8.0530000000000004E-7</v>
      </c>
      <c r="F37" s="86">
        <v>0</v>
      </c>
      <c r="G37" s="86">
        <v>0</v>
      </c>
      <c r="H37" s="86">
        <v>0</v>
      </c>
      <c r="I37" s="86">
        <v>0</v>
      </c>
      <c r="J37" s="86">
        <v>0</v>
      </c>
      <c r="K37" s="86">
        <v>0</v>
      </c>
      <c r="L37" s="87">
        <v>0</v>
      </c>
      <c r="M37" s="110">
        <v>5.6</v>
      </c>
      <c r="N37" s="86">
        <f t="shared" si="13"/>
        <v>2.9304673495412142E-2</v>
      </c>
      <c r="O37" s="86">
        <f t="shared" si="14"/>
        <v>3.7837898181896486E-2</v>
      </c>
      <c r="P37" s="86">
        <f t="shared" si="15"/>
        <v>9.43633115643773E-3</v>
      </c>
      <c r="Q37" s="86">
        <f t="shared" si="16"/>
        <v>5.8903525180353507E-4</v>
      </c>
      <c r="R37" s="86">
        <f t="shared" si="17"/>
        <v>0</v>
      </c>
      <c r="S37" s="86">
        <f t="shared" si="18"/>
        <v>0</v>
      </c>
      <c r="T37" s="86">
        <f t="shared" si="19"/>
        <v>0</v>
      </c>
      <c r="U37" s="86">
        <f t="shared" si="20"/>
        <v>0</v>
      </c>
      <c r="V37" s="86">
        <f t="shared" si="21"/>
        <v>0</v>
      </c>
      <c r="W37" s="86">
        <f t="shared" si="22"/>
        <v>0</v>
      </c>
      <c r="X37" s="87">
        <f t="shared" si="23"/>
        <v>0</v>
      </c>
    </row>
    <row r="38" spans="1:24" x14ac:dyDescent="0.25">
      <c r="A38" s="108">
        <v>5.7</v>
      </c>
      <c r="B38" s="86">
        <v>7.2990000000000004E-5</v>
      </c>
      <c r="C38" s="86">
        <v>9.8280000000000001E-5</v>
      </c>
      <c r="D38" s="86">
        <v>2.618E-5</v>
      </c>
      <c r="E38" s="86">
        <v>2.058E-6</v>
      </c>
      <c r="F38" s="86">
        <v>0</v>
      </c>
      <c r="G38" s="86">
        <v>0</v>
      </c>
      <c r="H38" s="86">
        <v>0</v>
      </c>
      <c r="I38" s="86">
        <v>0</v>
      </c>
      <c r="J38" s="86">
        <v>0</v>
      </c>
      <c r="K38" s="86">
        <v>0</v>
      </c>
      <c r="L38" s="87">
        <v>0</v>
      </c>
      <c r="M38" s="110">
        <v>5.7</v>
      </c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7"/>
    </row>
    <row r="39" spans="1:24" x14ac:dyDescent="0.25">
      <c r="A39" s="108">
        <v>5.8</v>
      </c>
      <c r="B39" s="86">
        <v>4.2729999999999999E-5</v>
      </c>
      <c r="C39" s="86">
        <v>6.198E-5</v>
      </c>
      <c r="D39" s="86">
        <v>1.8479999999999999E-5</v>
      </c>
      <c r="E39" s="86">
        <v>2.0949999999999998E-6</v>
      </c>
      <c r="F39" s="86">
        <v>0</v>
      </c>
      <c r="G39" s="86">
        <v>0</v>
      </c>
      <c r="H39" s="86">
        <v>0</v>
      </c>
      <c r="I39" s="86">
        <v>0</v>
      </c>
      <c r="J39" s="86">
        <v>0</v>
      </c>
      <c r="K39" s="86">
        <v>0</v>
      </c>
      <c r="L39" s="87">
        <v>0</v>
      </c>
      <c r="M39" s="110">
        <v>5.8</v>
      </c>
      <c r="N39" s="86">
        <f t="shared" si="13"/>
        <v>1.7152851358704556E-2</v>
      </c>
      <c r="O39" s="86">
        <f t="shared" si="14"/>
        <v>2.5967911093898732E-2</v>
      </c>
      <c r="P39" s="86">
        <f t="shared" si="15"/>
        <v>8.2596183983207946E-3</v>
      </c>
      <c r="Q39" s="86">
        <f t="shared" si="16"/>
        <v>1.1197285913339997E-3</v>
      </c>
      <c r="R39" s="86">
        <f t="shared" si="17"/>
        <v>8.1361869901267108E-6</v>
      </c>
      <c r="S39" s="86">
        <f t="shared" si="18"/>
        <v>0</v>
      </c>
      <c r="T39" s="86">
        <f t="shared" si="19"/>
        <v>0</v>
      </c>
      <c r="U39" s="86">
        <f t="shared" si="20"/>
        <v>0</v>
      </c>
      <c r="V39" s="86">
        <f t="shared" si="21"/>
        <v>0</v>
      </c>
      <c r="W39" s="86">
        <f t="shared" si="22"/>
        <v>0</v>
      </c>
      <c r="X39" s="87">
        <f t="shared" si="23"/>
        <v>0</v>
      </c>
    </row>
    <row r="40" spans="1:24" x14ac:dyDescent="0.25">
      <c r="A40" s="108">
        <v>5.9</v>
      </c>
      <c r="B40" s="86">
        <v>4.0649999999999999E-5</v>
      </c>
      <c r="C40" s="86">
        <v>6.4250000000000003E-5</v>
      </c>
      <c r="D40" s="86">
        <v>2.1670000000000001E-5</v>
      </c>
      <c r="E40" s="86">
        <v>3.348E-6</v>
      </c>
      <c r="F40" s="86">
        <v>3.955E-8</v>
      </c>
      <c r="G40" s="86">
        <v>0</v>
      </c>
      <c r="H40" s="86">
        <v>0</v>
      </c>
      <c r="I40" s="86">
        <v>0</v>
      </c>
      <c r="J40" s="86">
        <v>0</v>
      </c>
      <c r="K40" s="86">
        <v>0</v>
      </c>
      <c r="L40" s="87">
        <v>0</v>
      </c>
      <c r="M40" s="110">
        <v>5.9</v>
      </c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7"/>
    </row>
    <row r="41" spans="1:24" x14ac:dyDescent="0.25">
      <c r="A41" s="108">
        <v>6</v>
      </c>
      <c r="B41" s="86">
        <v>3.2019999999999998E-4</v>
      </c>
      <c r="C41" s="86">
        <v>2.6620000000000002E-4</v>
      </c>
      <c r="D41" s="86">
        <v>6.6920000000000003E-5</v>
      </c>
      <c r="E41" s="86">
        <v>5.6099999999999997E-6</v>
      </c>
      <c r="F41" s="86">
        <v>5.8889999999999999E-7</v>
      </c>
      <c r="G41" s="86">
        <v>0</v>
      </c>
      <c r="H41" s="86">
        <v>0</v>
      </c>
      <c r="I41" s="86">
        <v>0</v>
      </c>
      <c r="J41" s="86">
        <v>0</v>
      </c>
      <c r="K41" s="86">
        <v>0</v>
      </c>
      <c r="L41" s="87">
        <v>0</v>
      </c>
      <c r="M41" s="110">
        <v>6</v>
      </c>
      <c r="N41" s="86">
        <f t="shared" si="13"/>
        <v>0.15085375271453647</v>
      </c>
      <c r="O41" s="86">
        <f t="shared" si="14"/>
        <v>0.11096483596648161</v>
      </c>
      <c r="P41" s="86">
        <f t="shared" si="15"/>
        <v>2.8948779601785858E-2</v>
      </c>
      <c r="Q41" s="86">
        <f t="shared" si="16"/>
        <v>2.4215185097542736E-3</v>
      </c>
      <c r="R41" s="86">
        <f t="shared" si="17"/>
        <v>3.1619012399051213E-4</v>
      </c>
      <c r="S41" s="86">
        <f t="shared" si="18"/>
        <v>0</v>
      </c>
      <c r="T41" s="86">
        <f t="shared" si="19"/>
        <v>0</v>
      </c>
      <c r="U41" s="86">
        <f t="shared" si="20"/>
        <v>0</v>
      </c>
      <c r="V41" s="86">
        <f t="shared" si="21"/>
        <v>0</v>
      </c>
      <c r="W41" s="86">
        <f t="shared" si="22"/>
        <v>0</v>
      </c>
      <c r="X41" s="87">
        <f t="shared" si="23"/>
        <v>0</v>
      </c>
    </row>
    <row r="42" spans="1:24" x14ac:dyDescent="0.25">
      <c r="A42" s="108">
        <v>6.1</v>
      </c>
      <c r="B42" s="86">
        <v>4.1310000000000001E-4</v>
      </c>
      <c r="C42" s="86">
        <v>2.7320000000000003E-4</v>
      </c>
      <c r="D42" s="86">
        <v>7.3800000000000005E-5</v>
      </c>
      <c r="E42" s="86">
        <v>6.161E-6</v>
      </c>
      <c r="F42" s="86">
        <v>9.4809999999999997E-7</v>
      </c>
      <c r="G42" s="86">
        <v>0</v>
      </c>
      <c r="H42" s="86">
        <v>0</v>
      </c>
      <c r="I42" s="86">
        <v>0</v>
      </c>
      <c r="J42" s="86">
        <v>0</v>
      </c>
      <c r="K42" s="86">
        <v>0</v>
      </c>
      <c r="L42" s="87">
        <v>0</v>
      </c>
      <c r="M42" s="110">
        <v>6.1</v>
      </c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7"/>
    </row>
    <row r="43" spans="1:24" x14ac:dyDescent="0.25">
      <c r="A43" s="108">
        <v>6.2</v>
      </c>
      <c r="B43" s="86">
        <v>2.7230000000000001E-4</v>
      </c>
      <c r="C43" s="86">
        <v>2.198E-4</v>
      </c>
      <c r="D43" s="86">
        <v>6.8520000000000001E-5</v>
      </c>
      <c r="E43" s="86">
        <v>5.9120000000000003E-6</v>
      </c>
      <c r="F43" s="86">
        <v>1.44E-6</v>
      </c>
      <c r="G43" s="86">
        <v>5.0909999999999997E-8</v>
      </c>
      <c r="H43" s="86">
        <v>0</v>
      </c>
      <c r="I43" s="86">
        <v>0</v>
      </c>
      <c r="J43" s="86">
        <v>0</v>
      </c>
      <c r="K43" s="86">
        <v>0</v>
      </c>
      <c r="L43" s="87">
        <v>0</v>
      </c>
      <c r="M43" s="110">
        <v>6.2</v>
      </c>
      <c r="N43" s="86">
        <f t="shared" si="13"/>
        <v>0.11129398638833252</v>
      </c>
      <c r="O43" s="86">
        <f t="shared" si="14"/>
        <v>9.0125499883047078E-2</v>
      </c>
      <c r="P43" s="86">
        <f t="shared" si="15"/>
        <v>2.8784204390860414E-2</v>
      </c>
      <c r="Q43" s="86">
        <f t="shared" si="16"/>
        <v>2.7459373942910581E-3</v>
      </c>
      <c r="R43" s="86">
        <f t="shared" si="17"/>
        <v>7.4490854845129758E-4</v>
      </c>
      <c r="S43" s="86">
        <f t="shared" si="18"/>
        <v>5.6101632214347799E-5</v>
      </c>
      <c r="T43" s="86">
        <f t="shared" si="19"/>
        <v>0</v>
      </c>
      <c r="U43" s="86">
        <f t="shared" si="20"/>
        <v>0</v>
      </c>
      <c r="V43" s="86">
        <f t="shared" si="21"/>
        <v>0</v>
      </c>
      <c r="W43" s="86">
        <f t="shared" si="22"/>
        <v>0</v>
      </c>
      <c r="X43" s="87">
        <f t="shared" si="23"/>
        <v>0</v>
      </c>
    </row>
    <row r="44" spans="1:24" x14ac:dyDescent="0.25">
      <c r="A44" s="108">
        <v>6.3</v>
      </c>
      <c r="B44" s="86">
        <v>2.6870000000000003E-4</v>
      </c>
      <c r="C44" s="86">
        <v>2.1829999999999999E-4</v>
      </c>
      <c r="D44" s="86">
        <v>7.1400000000000001E-5</v>
      </c>
      <c r="E44" s="86">
        <v>7.4359999999999996E-6</v>
      </c>
      <c r="F44" s="86">
        <v>2.181E-6</v>
      </c>
      <c r="G44" s="86">
        <v>2.2179999999999999E-7</v>
      </c>
      <c r="H44" s="86">
        <v>0</v>
      </c>
      <c r="I44" s="86">
        <v>0</v>
      </c>
      <c r="J44" s="86">
        <v>0</v>
      </c>
      <c r="K44" s="86">
        <v>0</v>
      </c>
      <c r="L44" s="87">
        <v>0</v>
      </c>
      <c r="M44" s="110">
        <v>6.3</v>
      </c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7"/>
    </row>
    <row r="45" spans="1:24" x14ac:dyDescent="0.25">
      <c r="A45" s="108">
        <v>6.4</v>
      </c>
      <c r="B45" s="86">
        <v>1.5870000000000001E-4</v>
      </c>
      <c r="C45" s="86">
        <v>1.46E-4</v>
      </c>
      <c r="D45" s="86">
        <v>5.1650000000000002E-5</v>
      </c>
      <c r="E45" s="86">
        <v>6.2650000000000002E-6</v>
      </c>
      <c r="F45" s="86">
        <v>2.0250000000000001E-6</v>
      </c>
      <c r="G45" s="86">
        <v>2.7739999999999998E-7</v>
      </c>
      <c r="H45" s="86">
        <v>0</v>
      </c>
      <c r="I45" s="86">
        <v>0</v>
      </c>
      <c r="J45" s="86">
        <v>0</v>
      </c>
      <c r="K45" s="86">
        <v>0</v>
      </c>
      <c r="L45" s="87">
        <v>0</v>
      </c>
      <c r="M45" s="110">
        <v>6.4</v>
      </c>
      <c r="N45" s="86">
        <f t="shared" si="13"/>
        <v>6.9903320840582969E-2</v>
      </c>
      <c r="O45" s="86">
        <f t="shared" si="14"/>
        <v>6.0275671001444403E-2</v>
      </c>
      <c r="P45" s="86">
        <f t="shared" si="15"/>
        <v>2.2102450827287328E-2</v>
      </c>
      <c r="Q45" s="86">
        <f t="shared" si="16"/>
        <v>2.6000826136083821E-3</v>
      </c>
      <c r="R45" s="86">
        <f t="shared" si="17"/>
        <v>7.1569644851203105E-4</v>
      </c>
      <c r="S45" s="86">
        <f t="shared" si="18"/>
        <v>8.7204289889120427E-5</v>
      </c>
      <c r="T45" s="86">
        <f t="shared" si="19"/>
        <v>0</v>
      </c>
      <c r="U45" s="86">
        <f t="shared" si="20"/>
        <v>0</v>
      </c>
      <c r="V45" s="86">
        <f t="shared" si="21"/>
        <v>0</v>
      </c>
      <c r="W45" s="86">
        <f t="shared" si="22"/>
        <v>0</v>
      </c>
      <c r="X45" s="87">
        <f t="shared" si="23"/>
        <v>0</v>
      </c>
    </row>
    <row r="46" spans="1:24" x14ac:dyDescent="0.25">
      <c r="A46" s="108">
        <v>6.5</v>
      </c>
      <c r="B46" s="86">
        <v>1.8110000000000001E-4</v>
      </c>
      <c r="C46" s="86">
        <v>1.47E-4</v>
      </c>
      <c r="D46" s="86">
        <v>5.5789999999999999E-5</v>
      </c>
      <c r="E46" s="86">
        <v>6.3740000000000003E-6</v>
      </c>
      <c r="F46" s="86">
        <v>1.454E-6</v>
      </c>
      <c r="G46" s="86">
        <v>1.4649999999999999E-7</v>
      </c>
      <c r="H46" s="86">
        <v>0</v>
      </c>
      <c r="I46" s="86">
        <v>0</v>
      </c>
      <c r="J46" s="86">
        <v>0</v>
      </c>
      <c r="K46" s="86">
        <v>0</v>
      </c>
      <c r="L46" s="87">
        <v>0</v>
      </c>
      <c r="M46" s="110">
        <v>6.5</v>
      </c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7"/>
    </row>
    <row r="47" spans="1:24" ht="13" thickBot="1" x14ac:dyDescent="0.3">
      <c r="A47" s="108">
        <v>6.6</v>
      </c>
      <c r="B47" s="86">
        <v>9.2150000000000004E-5</v>
      </c>
      <c r="C47" s="86">
        <v>6.1699999999999995E-5</v>
      </c>
      <c r="D47" s="86">
        <v>2.7569999999999999E-5</v>
      </c>
      <c r="E47" s="86">
        <v>3.534E-6</v>
      </c>
      <c r="F47" s="86">
        <v>8.4150000000000001E-7</v>
      </c>
      <c r="G47" s="86">
        <v>5.5649999999999999E-8</v>
      </c>
      <c r="H47" s="86">
        <v>0</v>
      </c>
      <c r="I47" s="86">
        <v>0</v>
      </c>
      <c r="J47" s="86">
        <v>0</v>
      </c>
      <c r="K47" s="86">
        <v>0</v>
      </c>
      <c r="L47" s="87">
        <v>0</v>
      </c>
      <c r="M47" s="111">
        <v>6.6</v>
      </c>
      <c r="N47" s="89">
        <f t="shared" si="13"/>
        <v>1.8957007108474751E-2</v>
      </c>
      <c r="O47" s="89">
        <f t="shared" si="14"/>
        <v>1.2692863142624982E-2</v>
      </c>
      <c r="P47" s="89">
        <f t="shared" si="15"/>
        <v>5.6716732065181649E-3</v>
      </c>
      <c r="Q47" s="89">
        <f t="shared" si="16"/>
        <v>7.2701099426315547E-4</v>
      </c>
      <c r="R47" s="89">
        <f t="shared" si="17"/>
        <v>1.7311254999220296E-4</v>
      </c>
      <c r="S47" s="89">
        <f t="shared" si="18"/>
        <v>1.1448263110001301E-5</v>
      </c>
      <c r="T47" s="89">
        <f t="shared" si="19"/>
        <v>0</v>
      </c>
      <c r="U47" s="89">
        <f t="shared" si="20"/>
        <v>0</v>
      </c>
      <c r="V47" s="89">
        <f t="shared" si="21"/>
        <v>0</v>
      </c>
      <c r="W47" s="89">
        <f t="shared" si="22"/>
        <v>0</v>
      </c>
      <c r="X47" s="90">
        <f t="shared" si="23"/>
        <v>0</v>
      </c>
    </row>
    <row r="48" spans="1:24" ht="13" thickBot="1" x14ac:dyDescent="0.3">
      <c r="A48" s="109">
        <v>6.7</v>
      </c>
      <c r="B48" s="89">
        <v>0</v>
      </c>
      <c r="C48" s="89">
        <v>0</v>
      </c>
      <c r="D48" s="89">
        <v>0</v>
      </c>
      <c r="E48" s="89">
        <v>0</v>
      </c>
      <c r="F48" s="89">
        <v>0</v>
      </c>
      <c r="G48" s="89">
        <v>0</v>
      </c>
      <c r="H48" s="89">
        <v>0</v>
      </c>
      <c r="I48" s="89">
        <v>0</v>
      </c>
      <c r="J48" s="89">
        <v>0</v>
      </c>
      <c r="K48" s="89">
        <v>0</v>
      </c>
      <c r="L48" s="90">
        <v>0</v>
      </c>
      <c r="M48" s="41">
        <v>6.7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53" spans="1:2" x14ac:dyDescent="0.25">
      <c r="A53" s="2" t="s">
        <v>98</v>
      </c>
      <c r="B53" s="38">
        <f>SUM(B31:L40)/SUM(B31:L48)</f>
        <v>0.27882674355994647</v>
      </c>
    </row>
    <row r="54" spans="1:2" x14ac:dyDescent="0.25">
      <c r="A54" s="2" t="s">
        <v>99</v>
      </c>
      <c r="B54" s="38">
        <f>SUM(B41:L48)/SUM(B31:L48)</f>
        <v>0.72117325644005303</v>
      </c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20</v>
      </c>
      <c r="E4" s="19">
        <f t="shared" ref="E4:E9" si="0">IF($C$17="max",80,60)</f>
        <v>80</v>
      </c>
      <c r="F4" s="20">
        <f>D4/SIN(E4*PI()/180)</f>
        <v>20.3085322377149</v>
      </c>
      <c r="G4" s="20">
        <v>6</v>
      </c>
      <c r="H4" s="22">
        <f>3.93+1.02*LOG(C4*F4)</f>
        <v>6.8512606582105597</v>
      </c>
      <c r="I4" s="20">
        <v>1</v>
      </c>
      <c r="J4" s="21">
        <f t="shared" ref="J4:J12" si="1">$C$2*C4*F4*1000000*B4*0.001</f>
        <v>2193321481673209.3</v>
      </c>
      <c r="K4" s="20">
        <f>POWER(10,1.5*G4+9.05)</f>
        <v>1.1220184543019693E+18</v>
      </c>
      <c r="L4" s="20">
        <f>POWER(10,1.5*H4+9.05)</f>
        <v>2.122711571207399E+19</v>
      </c>
      <c r="M4" s="25">
        <f>J4*(1.5-I4)/I4*(1-O4)/O4/(L4-K4)</f>
        <v>3.3273511883023582E-4</v>
      </c>
      <c r="N4" s="26">
        <f>J4/L4</f>
        <v>1.0332640154336405E-4</v>
      </c>
      <c r="O4">
        <f>POWER(10,-I4*(H4-G4))</f>
        <v>0.14084432143851758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20</v>
      </c>
      <c r="E5" s="19">
        <f t="shared" si="0"/>
        <v>80</v>
      </c>
      <c r="F5" s="20">
        <f t="shared" ref="F5:F12" si="2">D5/SIN(E5*PI()/180)</f>
        <v>20.3085322377149</v>
      </c>
      <c r="G5" s="20">
        <v>6</v>
      </c>
      <c r="H5" s="22">
        <f t="shared" ref="H5:H12" si="3">3.93+1.02*LOG(C5*F5)</f>
        <v>6.7238231468700942</v>
      </c>
      <c r="I5" s="20">
        <v>1</v>
      </c>
      <c r="J5" s="21">
        <f t="shared" si="1"/>
        <v>1644991111254907</v>
      </c>
      <c r="K5" s="20">
        <f t="shared" ref="K5:L12" si="4">POWER(10,1.5*G5+9.05)</f>
        <v>1.1220184543019693E+18</v>
      </c>
      <c r="L5" s="20">
        <f t="shared" si="4"/>
        <v>1.366893632174312E+19</v>
      </c>
      <c r="M5" s="25">
        <f t="shared" ref="M5:M12" si="5">J5*(1.5-I5)/I5*(1-O5)/O5/(L5-K5)</f>
        <v>2.8151846488511545E-4</v>
      </c>
      <c r="N5" s="26">
        <f t="shared" ref="N5:N12" si="6">J5/L5</f>
        <v>1.203452172528031E-4</v>
      </c>
      <c r="O5">
        <f t="shared" ref="O5:O12" si="7">POWER(10,-I5*(H5-G5))</f>
        <v>0.18887603323258054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20</v>
      </c>
      <c r="E6" s="19">
        <f t="shared" si="0"/>
        <v>80</v>
      </c>
      <c r="F6" s="20">
        <f t="shared" si="2"/>
        <v>20.3085322377149</v>
      </c>
      <c r="G6" s="20">
        <v>6</v>
      </c>
      <c r="H6" s="22">
        <f t="shared" si="3"/>
        <v>6.590882703005188</v>
      </c>
      <c r="I6" s="20">
        <v>1</v>
      </c>
      <c r="J6" s="21">
        <f t="shared" si="1"/>
        <v>1218511934262894</v>
      </c>
      <c r="K6" s="20">
        <f t="shared" si="4"/>
        <v>1.1220184543019693E+18</v>
      </c>
      <c r="L6" s="20">
        <f t="shared" si="4"/>
        <v>8.6362271079267543E+18</v>
      </c>
      <c r="M6" s="25">
        <f t="shared" si="5"/>
        <v>2.3500109817703419E-4</v>
      </c>
      <c r="N6" s="26">
        <f t="shared" si="6"/>
        <v>1.4109308602416022E-4</v>
      </c>
      <c r="O6">
        <f t="shared" si="7"/>
        <v>0.25651767620962096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20</v>
      </c>
      <c r="E7" s="19">
        <f t="shared" si="0"/>
        <v>80</v>
      </c>
      <c r="F7" s="20">
        <f t="shared" si="2"/>
        <v>20.3085322377149</v>
      </c>
      <c r="G7" s="20">
        <v>6</v>
      </c>
      <c r="H7" s="22">
        <f t="shared" si="3"/>
        <v>6.4634451916647215</v>
      </c>
      <c r="I7" s="20">
        <v>1</v>
      </c>
      <c r="J7" s="21">
        <f t="shared" si="1"/>
        <v>1370825926045755.7</v>
      </c>
      <c r="K7" s="20">
        <f t="shared" si="4"/>
        <v>1.1220184543019693E+18</v>
      </c>
      <c r="L7" s="20">
        <f t="shared" si="4"/>
        <v>5.5611906958804419E+18</v>
      </c>
      <c r="M7" s="25">
        <f t="shared" si="5"/>
        <v>2.9444301390690983E-4</v>
      </c>
      <c r="N7" s="26">
        <f t="shared" si="6"/>
        <v>2.4649863689465301E-4</v>
      </c>
      <c r="O7">
        <f t="shared" si="7"/>
        <v>0.34399712137249761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20</v>
      </c>
      <c r="E8" s="19">
        <f t="shared" si="0"/>
        <v>80</v>
      </c>
      <c r="F8" s="20">
        <f t="shared" si="2"/>
        <v>20.3085322377149</v>
      </c>
      <c r="G8" s="20">
        <v>6</v>
      </c>
      <c r="H8" s="22">
        <f t="shared" si="3"/>
        <v>6.9967815118506662</v>
      </c>
      <c r="I8" s="20">
        <v>1</v>
      </c>
      <c r="J8" s="21">
        <f t="shared" si="1"/>
        <v>4569419753485853</v>
      </c>
      <c r="K8" s="20">
        <f t="shared" si="4"/>
        <v>1.1220184543019693E+18</v>
      </c>
      <c r="L8" s="20">
        <f t="shared" si="4"/>
        <v>3.5089103121367925E+19</v>
      </c>
      <c r="M8" s="25">
        <f t="shared" si="5"/>
        <v>6.0039590307845077E-4</v>
      </c>
      <c r="N8" s="26">
        <f t="shared" si="6"/>
        <v>1.3022332710189023E-4</v>
      </c>
      <c r="O8">
        <f t="shared" si="7"/>
        <v>0.10074383710909032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20</v>
      </c>
      <c r="E9" s="19">
        <f t="shared" si="0"/>
        <v>80</v>
      </c>
      <c r="F9" s="20">
        <f t="shared" si="2"/>
        <v>20.3085322377149</v>
      </c>
      <c r="G9" s="20">
        <v>6</v>
      </c>
      <c r="H9" s="22">
        <f t="shared" si="3"/>
        <v>6.8387815126652081</v>
      </c>
      <c r="I9" s="20">
        <v>1</v>
      </c>
      <c r="J9" s="21">
        <f t="shared" si="1"/>
        <v>3198593827440096.5</v>
      </c>
      <c r="K9" s="20">
        <f t="shared" si="4"/>
        <v>1.1220184543019693E+18</v>
      </c>
      <c r="L9" s="20">
        <f t="shared" si="4"/>
        <v>2.0331633337602376E+19</v>
      </c>
      <c r="M9" s="25">
        <f t="shared" si="5"/>
        <v>4.9111524961260172E-4</v>
      </c>
      <c r="N9" s="26">
        <f t="shared" si="6"/>
        <v>1.5732104619083659E-4</v>
      </c>
      <c r="O9">
        <f t="shared" si="7"/>
        <v>0.14495008932873624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20</v>
      </c>
      <c r="E10" s="19">
        <f>IF($C$17="max",60,40)</f>
        <v>60</v>
      </c>
      <c r="F10" s="20">
        <f t="shared" si="2"/>
        <v>23.094010767585033</v>
      </c>
      <c r="G10" s="20">
        <v>6</v>
      </c>
      <c r="H10" s="22">
        <f t="shared" si="3"/>
        <v>6.9081979020301265</v>
      </c>
      <c r="I10" s="20">
        <v>1</v>
      </c>
      <c r="J10" s="21">
        <f t="shared" si="1"/>
        <v>1247076581449591.7</v>
      </c>
      <c r="K10" s="20">
        <f t="shared" si="4"/>
        <v>1.1220184543019693E+18</v>
      </c>
      <c r="L10" s="20">
        <f t="shared" si="4"/>
        <v>2.584025844754262E+19</v>
      </c>
      <c r="M10" s="25">
        <f t="shared" si="5"/>
        <v>1.7896840236164267E-4</v>
      </c>
      <c r="N10" s="26">
        <f t="shared" si="6"/>
        <v>4.8260994911534541E-5</v>
      </c>
      <c r="O10">
        <f t="shared" si="7"/>
        <v>0.12353843574782518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20</v>
      </c>
      <c r="E11" s="19">
        <f>IF($C$17="max",60,40)</f>
        <v>60</v>
      </c>
      <c r="F11" s="20">
        <f t="shared" si="2"/>
        <v>23.094010767585033</v>
      </c>
      <c r="G11" s="20">
        <v>6</v>
      </c>
      <c r="H11" s="22">
        <f t="shared" si="3"/>
        <v>6.5489717335565372</v>
      </c>
      <c r="I11" s="20">
        <v>1</v>
      </c>
      <c r="J11" s="21">
        <f t="shared" si="1"/>
        <v>554256258422040.81</v>
      </c>
      <c r="K11" s="20">
        <f t="shared" si="4"/>
        <v>1.1220184543019693E+18</v>
      </c>
      <c r="L11" s="20">
        <f t="shared" si="4"/>
        <v>7.472356788797567E+18</v>
      </c>
      <c r="M11" s="25">
        <f t="shared" si="5"/>
        <v>1.1083413097528742E-4</v>
      </c>
      <c r="N11" s="26">
        <f t="shared" si="6"/>
        <v>7.4174222951047067E-5</v>
      </c>
      <c r="O11">
        <f t="shared" si="7"/>
        <v>0.28250638407302997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20</v>
      </c>
      <c r="E12" s="19">
        <f>IF($C$17="max",60,40)</f>
        <v>60</v>
      </c>
      <c r="F12" s="20">
        <f t="shared" si="2"/>
        <v>23.094010767585033</v>
      </c>
      <c r="G12" s="20">
        <v>6</v>
      </c>
      <c r="H12" s="22">
        <f t="shared" si="3"/>
        <v>6.780760390689661</v>
      </c>
      <c r="I12" s="20">
        <v>1</v>
      </c>
      <c r="J12" s="21">
        <f t="shared" si="1"/>
        <v>935307436087193.87</v>
      </c>
      <c r="K12" s="20">
        <f t="shared" si="4"/>
        <v>1.1220184543019693E+18</v>
      </c>
      <c r="L12" s="20">
        <f t="shared" si="4"/>
        <v>1.6639512030169131E+19</v>
      </c>
      <c r="M12" s="25">
        <f t="shared" si="5"/>
        <v>1.5177558455419182E-4</v>
      </c>
      <c r="N12" s="26">
        <f t="shared" si="6"/>
        <v>5.6210027937801675E-5</v>
      </c>
      <c r="O12">
        <f t="shared" si="7"/>
        <v>0.16566837382927743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6.8512606582105597</v>
      </c>
      <c r="M16" s="20"/>
      <c r="N16" s="20"/>
    </row>
    <row r="17" spans="1:14" ht="16" thickBot="1" x14ac:dyDescent="0.4">
      <c r="A17" s="126" t="s">
        <v>33</v>
      </c>
      <c r="B17" s="127">
        <v>20</v>
      </c>
      <c r="C17" s="127" t="s">
        <v>31</v>
      </c>
      <c r="D17" s="127" t="s">
        <v>31</v>
      </c>
      <c r="E17" s="127" t="s">
        <v>29</v>
      </c>
      <c r="F17" s="128">
        <v>27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6.7238231468700942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6.590882703005188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2.9444301390690983E-4</v>
      </c>
      <c r="K19" s="20">
        <f t="shared" si="10"/>
        <v>3396.2429155006434</v>
      </c>
      <c r="L19" s="37">
        <f t="shared" si="11"/>
        <v>6.4634451916647215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6.0039590307845077E-4</v>
      </c>
      <c r="K20" s="20">
        <f t="shared" si="10"/>
        <v>1665.5676610593644</v>
      </c>
      <c r="L20" s="37">
        <f t="shared" si="11"/>
        <v>6.9967815118506662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4.9111524961260172E-4</v>
      </c>
      <c r="K21" s="20">
        <f t="shared" si="10"/>
        <v>2036.1819364982321</v>
      </c>
      <c r="L21" s="37">
        <f t="shared" si="11"/>
        <v>6.8387815126652081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1.7896840236164267E-4</v>
      </c>
      <c r="K22" s="20">
        <f t="shared" si="10"/>
        <v>5587.5785155599324</v>
      </c>
      <c r="L22" s="37">
        <f t="shared" si="11"/>
        <v>6.9081979020301265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>IF($E$17="GR",M11,N11)</f>
        <v>1.1083413097528742E-4</v>
      </c>
      <c r="K23" s="20">
        <f t="shared" si="10"/>
        <v>9022.4914581860085</v>
      </c>
      <c r="L23" s="37">
        <f t="shared" si="11"/>
        <v>6.5489717335565372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ref="J24" si="13">IF($E$17="GR",M12,N12)</f>
        <v>1.5177558455419182E-4</v>
      </c>
      <c r="K24" s="20">
        <f t="shared" si="10"/>
        <v>6588.6750028819533</v>
      </c>
      <c r="L24" s="37">
        <f t="shared" si="11"/>
        <v>6.780760390689661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5.0999999999999997E-2</v>
      </c>
      <c r="C28" s="1">
        <v>8.6400000000000005E-2</v>
      </c>
      <c r="D28" s="1">
        <v>0.24399999999999999</v>
      </c>
      <c r="E28" s="1">
        <v>0.30399999999999999</v>
      </c>
      <c r="F28" s="1">
        <v>0.47199999999999998</v>
      </c>
      <c r="G28">
        <v>0</v>
      </c>
    </row>
    <row r="29" spans="1:14" x14ac:dyDescent="0.25">
      <c r="A29">
        <v>2</v>
      </c>
      <c r="B29" s="1">
        <v>5.79E-2</v>
      </c>
      <c r="C29" s="1">
        <v>9.6799999999999997E-2</v>
      </c>
      <c r="D29" s="1">
        <v>0.27600000000000002</v>
      </c>
      <c r="E29" s="1">
        <v>0.34799999999999998</v>
      </c>
      <c r="F29" s="1">
        <v>0.54200000000000004</v>
      </c>
      <c r="G29">
        <v>0</v>
      </c>
    </row>
    <row r="30" spans="1:14" x14ac:dyDescent="0.25">
      <c r="A30">
        <v>3</v>
      </c>
      <c r="B30" s="1">
        <v>7.22E-2</v>
      </c>
      <c r="C30" s="1">
        <v>0.122</v>
      </c>
      <c r="D30" s="1">
        <v>0.35299999999999998</v>
      </c>
      <c r="E30" s="1">
        <v>0.44500000000000001</v>
      </c>
      <c r="F30" s="1">
        <v>0.71</v>
      </c>
      <c r="G30">
        <v>0</v>
      </c>
    </row>
    <row r="31" spans="1:14" x14ac:dyDescent="0.25">
      <c r="A31">
        <v>4</v>
      </c>
      <c r="B31" s="1">
        <v>0.11899999999999999</v>
      </c>
      <c r="C31" s="1">
        <v>0.19700000000000001</v>
      </c>
      <c r="D31" s="1">
        <v>0.56999999999999995</v>
      </c>
      <c r="E31" s="1">
        <v>0.72299999999999998</v>
      </c>
      <c r="F31" s="1">
        <v>1.1499999999999999</v>
      </c>
      <c r="G31">
        <v>0</v>
      </c>
    </row>
    <row r="32" spans="1:14" x14ac:dyDescent="0.25">
      <c r="A32">
        <v>5</v>
      </c>
      <c r="B32" s="1">
        <v>0.122</v>
      </c>
      <c r="C32" s="1">
        <v>0.20399999999999999</v>
      </c>
      <c r="D32" s="1">
        <v>0.58899999999999997</v>
      </c>
      <c r="E32" s="1">
        <v>0.74199999999999999</v>
      </c>
      <c r="F32" s="1">
        <v>1.1499999999999999</v>
      </c>
      <c r="G32">
        <v>0</v>
      </c>
    </row>
    <row r="33" spans="1:7" x14ac:dyDescent="0.25">
      <c r="A33">
        <v>6</v>
      </c>
      <c r="B33" s="1">
        <v>8.6400000000000005E-2</v>
      </c>
      <c r="C33" s="1">
        <v>0.14399999999999999</v>
      </c>
      <c r="D33" s="1">
        <v>0.42399999999999999</v>
      </c>
      <c r="E33" s="1">
        <v>0.53500000000000003</v>
      </c>
      <c r="F33" s="1">
        <v>0.84</v>
      </c>
      <c r="G33">
        <v>0</v>
      </c>
    </row>
    <row r="34" spans="1:7" x14ac:dyDescent="0.25">
      <c r="A34">
        <v>7</v>
      </c>
      <c r="B34" s="1">
        <v>6.3799999999999996E-2</v>
      </c>
      <c r="C34" s="1">
        <v>0.11</v>
      </c>
      <c r="D34" s="1">
        <v>0.33700000000000002</v>
      </c>
      <c r="E34" s="1">
        <v>0.42499999999999999</v>
      </c>
      <c r="F34" s="1">
        <v>0.67800000000000005</v>
      </c>
      <c r="G34">
        <v>0</v>
      </c>
    </row>
    <row r="35" spans="1:7" x14ac:dyDescent="0.25">
      <c r="A35">
        <v>8</v>
      </c>
      <c r="B35" s="1">
        <v>4.5199999999999997E-2</v>
      </c>
      <c r="C35" s="1">
        <v>7.9100000000000004E-2</v>
      </c>
      <c r="D35" s="1">
        <v>0.247</v>
      </c>
      <c r="E35" s="1">
        <v>0.314</v>
      </c>
      <c r="F35" s="1">
        <v>0.504</v>
      </c>
      <c r="G35">
        <v>0</v>
      </c>
    </row>
    <row r="36" spans="1:7" x14ac:dyDescent="0.25">
      <c r="A36">
        <v>9</v>
      </c>
      <c r="B36" s="1">
        <v>1.84E-2</v>
      </c>
      <c r="C36" s="1">
        <v>3.3799999999999997E-2</v>
      </c>
      <c r="D36" s="1">
        <v>0.114</v>
      </c>
      <c r="E36" s="1">
        <v>0.14699999999999999</v>
      </c>
      <c r="F36" s="1">
        <v>0.24299999999999999</v>
      </c>
      <c r="G36">
        <v>0</v>
      </c>
    </row>
    <row r="37" spans="1:7" x14ac:dyDescent="0.25">
      <c r="A37">
        <v>10</v>
      </c>
      <c r="B37" s="1">
        <v>7.0299999999999998E-3</v>
      </c>
      <c r="C37" s="1">
        <v>1.37E-2</v>
      </c>
      <c r="D37" s="1">
        <v>5.11E-2</v>
      </c>
      <c r="E37" s="1">
        <v>6.7500000000000004E-2</v>
      </c>
      <c r="F37" s="1">
        <v>0.11600000000000001</v>
      </c>
      <c r="G37">
        <v>0</v>
      </c>
    </row>
    <row r="38" spans="1:7" x14ac:dyDescent="0.25">
      <c r="A38">
        <v>11</v>
      </c>
      <c r="B38" s="1">
        <v>3.65E-3</v>
      </c>
      <c r="C38" s="1">
        <v>7.0899999999999999E-3</v>
      </c>
      <c r="D38" s="1">
        <v>2.7400000000000001E-2</v>
      </c>
      <c r="E38" s="1">
        <v>3.6200000000000003E-2</v>
      </c>
      <c r="F38" s="1">
        <v>6.2700000000000006E-2</v>
      </c>
      <c r="G38">
        <v>10000</v>
      </c>
    </row>
    <row r="40" spans="1:7" x14ac:dyDescent="0.25">
      <c r="A40" t="s">
        <v>47</v>
      </c>
    </row>
    <row r="41" spans="1:7" x14ac:dyDescent="0.25">
      <c r="A41">
        <v>1</v>
      </c>
      <c r="B41" s="1">
        <v>7.5700000000000003E-2</v>
      </c>
      <c r="C41" s="1">
        <v>0.121</v>
      </c>
      <c r="D41" s="1">
        <v>0.307</v>
      </c>
      <c r="E41" s="1">
        <v>0.374</v>
      </c>
      <c r="F41" s="1">
        <v>0.54800000000000004</v>
      </c>
      <c r="G41">
        <v>0</v>
      </c>
    </row>
    <row r="42" spans="1:7" x14ac:dyDescent="0.25">
      <c r="A42">
        <v>2</v>
      </c>
      <c r="B42" s="1">
        <v>8.2400000000000001E-2</v>
      </c>
      <c r="C42" s="1">
        <v>0.13100000000000001</v>
      </c>
      <c r="D42" s="1">
        <v>0.34100000000000003</v>
      </c>
      <c r="E42" s="1">
        <v>0.41299999999999998</v>
      </c>
      <c r="F42" s="1">
        <v>0.61</v>
      </c>
      <c r="G42">
        <v>0</v>
      </c>
    </row>
    <row r="43" spans="1:7" x14ac:dyDescent="0.25">
      <c r="A43">
        <v>3</v>
      </c>
      <c r="B43" s="1">
        <v>0.10100000000000001</v>
      </c>
      <c r="C43" s="1">
        <v>0.16400000000000001</v>
      </c>
      <c r="D43" s="1">
        <v>0.42899999999999999</v>
      </c>
      <c r="E43" s="1">
        <v>0.52700000000000002</v>
      </c>
      <c r="F43" s="1">
        <v>0.78200000000000003</v>
      </c>
      <c r="G43">
        <v>0</v>
      </c>
    </row>
    <row r="44" spans="1:7" x14ac:dyDescent="0.25">
      <c r="A44">
        <v>4</v>
      </c>
      <c r="B44" s="1">
        <v>0.16</v>
      </c>
      <c r="C44" s="1">
        <v>0.26300000000000001</v>
      </c>
      <c r="D44" s="1">
        <v>0.71199999999999997</v>
      </c>
      <c r="E44" s="1">
        <v>0.875</v>
      </c>
      <c r="F44" s="1">
        <v>1.32</v>
      </c>
      <c r="G44">
        <v>0</v>
      </c>
    </row>
    <row r="45" spans="1:7" x14ac:dyDescent="0.25">
      <c r="A45">
        <v>5</v>
      </c>
      <c r="B45" s="1">
        <v>0.182</v>
      </c>
      <c r="C45" s="1">
        <v>0.29899999999999999</v>
      </c>
      <c r="D45" s="1">
        <v>0.82299999999999995</v>
      </c>
      <c r="E45" s="1">
        <v>1.03</v>
      </c>
      <c r="F45" s="1">
        <v>1.56</v>
      </c>
      <c r="G45">
        <v>0</v>
      </c>
    </row>
    <row r="46" spans="1:7" x14ac:dyDescent="0.25">
      <c r="A46">
        <v>6</v>
      </c>
      <c r="B46" s="1">
        <v>0.13800000000000001</v>
      </c>
      <c r="C46" s="1">
        <v>0.23200000000000001</v>
      </c>
      <c r="D46" s="1">
        <v>0.67</v>
      </c>
      <c r="E46" s="1">
        <v>0.83599999999999997</v>
      </c>
      <c r="F46" s="1">
        <v>1.31</v>
      </c>
      <c r="G46">
        <v>0</v>
      </c>
    </row>
    <row r="47" spans="1:7" x14ac:dyDescent="0.25">
      <c r="A47">
        <v>7</v>
      </c>
      <c r="B47" s="1">
        <v>0.109</v>
      </c>
      <c r="C47" s="1">
        <v>0.184</v>
      </c>
      <c r="D47" s="1">
        <v>0.54500000000000004</v>
      </c>
      <c r="E47" s="1">
        <v>0.69299999999999995</v>
      </c>
      <c r="F47" s="1">
        <v>1.08</v>
      </c>
      <c r="G47">
        <v>0</v>
      </c>
    </row>
    <row r="48" spans="1:7" x14ac:dyDescent="0.25">
      <c r="A48">
        <v>8</v>
      </c>
      <c r="B48" s="1">
        <v>8.7499999999999994E-2</v>
      </c>
      <c r="C48" s="1">
        <v>0.14899999999999999</v>
      </c>
      <c r="D48" s="1">
        <v>0.45400000000000001</v>
      </c>
      <c r="E48" s="1">
        <v>0.57399999999999995</v>
      </c>
      <c r="F48" s="1">
        <v>0.90900000000000003</v>
      </c>
      <c r="G48">
        <v>0</v>
      </c>
    </row>
    <row r="49" spans="1:7" x14ac:dyDescent="0.25">
      <c r="A49">
        <v>9</v>
      </c>
      <c r="B49" s="1">
        <v>3.7199999999999997E-2</v>
      </c>
      <c r="C49" s="1">
        <v>6.5600000000000006E-2</v>
      </c>
      <c r="D49" s="1">
        <v>0.21299999999999999</v>
      </c>
      <c r="E49" s="1">
        <v>0.27400000000000002</v>
      </c>
      <c r="F49" s="1">
        <v>0.44800000000000001</v>
      </c>
      <c r="G49">
        <v>0</v>
      </c>
    </row>
    <row r="50" spans="1:7" x14ac:dyDescent="0.25">
      <c r="A50">
        <v>10</v>
      </c>
      <c r="B50" s="1">
        <v>1.2999999999999999E-2</v>
      </c>
      <c r="C50" s="1">
        <v>2.4299999999999999E-2</v>
      </c>
      <c r="D50" s="1">
        <v>8.7400000000000005E-2</v>
      </c>
      <c r="E50" s="1">
        <v>0.115</v>
      </c>
      <c r="F50" s="1">
        <v>0.193</v>
      </c>
      <c r="G50">
        <v>0</v>
      </c>
    </row>
    <row r="51" spans="1:7" x14ac:dyDescent="0.25">
      <c r="A51">
        <v>11</v>
      </c>
      <c r="B51" s="1">
        <v>6.1900000000000002E-3</v>
      </c>
      <c r="C51" s="1">
        <v>1.2500000000000001E-2</v>
      </c>
      <c r="D51" s="1">
        <v>4.9399999999999999E-2</v>
      </c>
      <c r="E51" s="1">
        <v>6.5799999999999997E-2</v>
      </c>
      <c r="F51" s="1">
        <v>0.114</v>
      </c>
      <c r="G51">
        <v>0</v>
      </c>
    </row>
    <row r="53" spans="1:7" x14ac:dyDescent="0.25">
      <c r="A53" t="s">
        <v>48</v>
      </c>
    </row>
    <row r="54" spans="1:7" x14ac:dyDescent="0.25">
      <c r="A54">
        <v>1</v>
      </c>
      <c r="B54" s="1">
        <v>5.9400000000000001E-2</v>
      </c>
      <c r="C54" s="1">
        <v>0.11899999999999999</v>
      </c>
      <c r="D54" s="1">
        <v>0.51700000000000002</v>
      </c>
      <c r="E54" s="1">
        <v>0.71699999999999997</v>
      </c>
      <c r="F54" s="1">
        <v>1.35</v>
      </c>
      <c r="G54">
        <v>0</v>
      </c>
    </row>
    <row r="55" spans="1:7" x14ac:dyDescent="0.25">
      <c r="A55">
        <v>2</v>
      </c>
      <c r="B55" s="1">
        <v>7.8299999999999995E-2</v>
      </c>
      <c r="C55" s="1">
        <v>0.158</v>
      </c>
      <c r="D55" s="1">
        <v>0.70399999999999996</v>
      </c>
      <c r="E55" s="1">
        <v>0.98099999999999998</v>
      </c>
      <c r="F55" s="1">
        <v>1.85</v>
      </c>
      <c r="G55">
        <v>0</v>
      </c>
    </row>
    <row r="56" spans="1:7" x14ac:dyDescent="0.25">
      <c r="A56">
        <v>3</v>
      </c>
      <c r="B56" s="1">
        <v>9.9599999999999994E-2</v>
      </c>
      <c r="C56" s="1">
        <v>0.20200000000000001</v>
      </c>
      <c r="D56" s="1">
        <v>0.92100000000000004</v>
      </c>
      <c r="E56" s="1">
        <v>1.29</v>
      </c>
      <c r="F56" s="1">
        <v>2.4500000000000002</v>
      </c>
      <c r="G56">
        <v>0</v>
      </c>
    </row>
    <row r="57" spans="1:7" x14ac:dyDescent="0.25">
      <c r="A57">
        <v>4</v>
      </c>
      <c r="B57" s="1">
        <v>0.127</v>
      </c>
      <c r="C57" s="1">
        <v>0.25600000000000001</v>
      </c>
      <c r="D57" s="1">
        <v>1.1399999999999999</v>
      </c>
      <c r="E57" s="1">
        <v>1.59</v>
      </c>
      <c r="F57" s="1">
        <v>3.04</v>
      </c>
      <c r="G57">
        <v>0</v>
      </c>
    </row>
    <row r="58" spans="1:7" x14ac:dyDescent="0.25">
      <c r="A58">
        <v>5</v>
      </c>
      <c r="B58" s="1">
        <v>0.107</v>
      </c>
      <c r="C58" s="1">
        <v>0.21199999999999999</v>
      </c>
      <c r="D58" s="1">
        <v>0.95299999999999996</v>
      </c>
      <c r="E58" s="1">
        <v>1.33</v>
      </c>
      <c r="F58" s="1">
        <v>2.5499999999999998</v>
      </c>
      <c r="G58">
        <v>0</v>
      </c>
    </row>
    <row r="59" spans="1:7" x14ac:dyDescent="0.25">
      <c r="A59">
        <v>6</v>
      </c>
      <c r="B59" s="1">
        <v>7.6200000000000004E-2</v>
      </c>
      <c r="C59" s="1">
        <v>0.153</v>
      </c>
      <c r="D59" s="1">
        <v>0.69699999999999995</v>
      </c>
      <c r="E59" s="1">
        <v>0.97499999999999998</v>
      </c>
      <c r="F59" s="1">
        <v>1.86</v>
      </c>
      <c r="G59">
        <v>0</v>
      </c>
    </row>
    <row r="60" spans="1:7" x14ac:dyDescent="0.25">
      <c r="A60">
        <v>7</v>
      </c>
      <c r="B60" s="1">
        <v>5.4199999999999998E-2</v>
      </c>
      <c r="C60" s="1">
        <v>0.11</v>
      </c>
      <c r="D60" s="1">
        <v>0.51200000000000001</v>
      </c>
      <c r="E60" s="1">
        <v>0.71799999999999997</v>
      </c>
      <c r="F60" s="1">
        <v>1.38</v>
      </c>
      <c r="G60">
        <v>0</v>
      </c>
    </row>
    <row r="61" spans="1:7" x14ac:dyDescent="0.25">
      <c r="A61">
        <v>8</v>
      </c>
      <c r="B61" s="1">
        <v>4.2200000000000001E-2</v>
      </c>
      <c r="C61" s="1">
        <v>8.6099999999999996E-2</v>
      </c>
      <c r="D61" s="1">
        <v>0.40500000000000003</v>
      </c>
      <c r="E61" s="1">
        <v>0.56899999999999995</v>
      </c>
      <c r="F61" s="1">
        <v>1.1000000000000001</v>
      </c>
      <c r="G61">
        <v>0</v>
      </c>
    </row>
    <row r="62" spans="1:7" x14ac:dyDescent="0.25">
      <c r="A62">
        <v>9</v>
      </c>
      <c r="B62" s="1">
        <v>1.9800000000000002E-2</v>
      </c>
      <c r="C62" s="1">
        <v>4.2799999999999998E-2</v>
      </c>
      <c r="D62" s="1">
        <v>0.221</v>
      </c>
      <c r="E62" s="1">
        <v>0.315</v>
      </c>
      <c r="F62" s="1">
        <v>0.626</v>
      </c>
      <c r="G62">
        <v>0</v>
      </c>
    </row>
    <row r="63" spans="1:7" x14ac:dyDescent="0.25">
      <c r="A63">
        <v>10</v>
      </c>
      <c r="B63" s="1">
        <v>8.5100000000000002E-3</v>
      </c>
      <c r="C63" s="1">
        <v>1.9800000000000002E-2</v>
      </c>
      <c r="D63" s="1">
        <v>0.107</v>
      </c>
      <c r="E63" s="1">
        <v>0.154</v>
      </c>
      <c r="F63" s="1">
        <v>0.308</v>
      </c>
      <c r="G63">
        <v>0</v>
      </c>
    </row>
    <row r="64" spans="1:7" x14ac:dyDescent="0.25">
      <c r="A64">
        <v>11</v>
      </c>
      <c r="B64" s="1">
        <v>4.5399999999999998E-3</v>
      </c>
      <c r="C64" s="1">
        <v>1.06E-2</v>
      </c>
      <c r="D64" s="1">
        <v>5.5599999999999997E-2</v>
      </c>
      <c r="E64" s="1">
        <v>7.9100000000000004E-2</v>
      </c>
      <c r="F64" s="1">
        <v>0.156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6.6500000000000004E-2</v>
      </c>
      <c r="C67" s="1">
        <v>0.11799999999999999</v>
      </c>
      <c r="D67" s="1">
        <v>0.40400000000000003</v>
      </c>
      <c r="E67" s="1">
        <v>0.53200000000000003</v>
      </c>
      <c r="F67" s="1">
        <v>0.91200000000000003</v>
      </c>
      <c r="G67">
        <v>0</v>
      </c>
    </row>
    <row r="68" spans="1:7" x14ac:dyDescent="0.25">
      <c r="A68">
        <v>2</v>
      </c>
      <c r="B68" s="1">
        <v>7.8299999999999995E-2</v>
      </c>
      <c r="C68" s="1">
        <v>0.13800000000000001</v>
      </c>
      <c r="D68" s="1">
        <v>0.48</v>
      </c>
      <c r="E68" s="1">
        <v>0.63100000000000001</v>
      </c>
      <c r="F68" s="1">
        <v>1.0900000000000001</v>
      </c>
      <c r="G68">
        <v>0</v>
      </c>
    </row>
    <row r="69" spans="1:7" x14ac:dyDescent="0.25">
      <c r="A69">
        <v>3</v>
      </c>
      <c r="B69" s="1">
        <v>9.1499999999999998E-2</v>
      </c>
      <c r="C69" s="1">
        <v>0.16300000000000001</v>
      </c>
      <c r="D69" s="1">
        <v>0.56499999999999995</v>
      </c>
      <c r="E69" s="1">
        <v>0.749</v>
      </c>
      <c r="F69" s="1">
        <v>1.31</v>
      </c>
      <c r="G69">
        <v>0</v>
      </c>
    </row>
    <row r="70" spans="1:7" x14ac:dyDescent="0.25">
      <c r="A70">
        <v>4</v>
      </c>
      <c r="B70" s="1">
        <v>0.16500000000000001</v>
      </c>
      <c r="C70" s="1">
        <v>0.29399999999999998</v>
      </c>
      <c r="D70" s="1">
        <v>1.06</v>
      </c>
      <c r="E70" s="1">
        <v>1.43</v>
      </c>
      <c r="F70" s="1">
        <v>2.54</v>
      </c>
      <c r="G70">
        <v>0</v>
      </c>
    </row>
    <row r="71" spans="1:7" x14ac:dyDescent="0.25">
      <c r="A71">
        <v>5</v>
      </c>
      <c r="B71" s="1">
        <v>0.13600000000000001</v>
      </c>
      <c r="C71" s="1">
        <v>0.24299999999999999</v>
      </c>
      <c r="D71" s="1">
        <v>0.871</v>
      </c>
      <c r="E71" s="1">
        <v>1.1599999999999999</v>
      </c>
      <c r="F71" s="1">
        <v>2.06</v>
      </c>
      <c r="G71">
        <v>0</v>
      </c>
    </row>
    <row r="72" spans="1:7" x14ac:dyDescent="0.25">
      <c r="A72">
        <v>6</v>
      </c>
      <c r="B72" s="1">
        <v>9.5000000000000001E-2</v>
      </c>
      <c r="C72" s="1">
        <v>0.17100000000000001</v>
      </c>
      <c r="D72" s="1">
        <v>0.61299999999999999</v>
      </c>
      <c r="E72" s="1">
        <v>0.81599999999999995</v>
      </c>
      <c r="F72" s="1">
        <v>1.44</v>
      </c>
      <c r="G72">
        <v>0</v>
      </c>
    </row>
    <row r="73" spans="1:7" x14ac:dyDescent="0.25">
      <c r="A73">
        <v>7</v>
      </c>
      <c r="B73" s="1">
        <v>7.4099999999999999E-2</v>
      </c>
      <c r="C73" s="1">
        <v>0.13400000000000001</v>
      </c>
      <c r="D73" s="1">
        <v>0.497</v>
      </c>
      <c r="E73" s="1">
        <v>0.66600000000000004</v>
      </c>
      <c r="F73" s="1">
        <v>1.18</v>
      </c>
      <c r="G73">
        <v>0</v>
      </c>
    </row>
    <row r="74" spans="1:7" x14ac:dyDescent="0.25">
      <c r="A74">
        <v>8</v>
      </c>
      <c r="B74" s="1">
        <v>5.7500000000000002E-2</v>
      </c>
      <c r="C74" s="1">
        <v>0.105</v>
      </c>
      <c r="D74" s="1">
        <v>0.39700000000000002</v>
      </c>
      <c r="E74" s="1">
        <v>0.53500000000000003</v>
      </c>
      <c r="F74" s="1">
        <v>0.96299999999999997</v>
      </c>
      <c r="G74">
        <v>0</v>
      </c>
    </row>
    <row r="75" spans="1:7" x14ac:dyDescent="0.25">
      <c r="A75">
        <v>9</v>
      </c>
      <c r="B75" s="1">
        <v>2.5000000000000001E-2</v>
      </c>
      <c r="C75" s="1">
        <v>4.8300000000000003E-2</v>
      </c>
      <c r="D75" s="1">
        <v>0.20799999999999999</v>
      </c>
      <c r="E75" s="1">
        <v>0.28599999999999998</v>
      </c>
      <c r="F75" s="1">
        <v>0.53600000000000003</v>
      </c>
      <c r="G75">
        <v>0</v>
      </c>
    </row>
    <row r="76" spans="1:7" x14ac:dyDescent="0.25">
      <c r="A76">
        <v>10</v>
      </c>
      <c r="B76" s="1">
        <v>9.1599999999999997E-3</v>
      </c>
      <c r="C76" s="1">
        <v>1.89E-2</v>
      </c>
      <c r="D76" s="1">
        <v>9.0499999999999997E-2</v>
      </c>
      <c r="E76" s="1">
        <v>0.127</v>
      </c>
      <c r="F76" s="1">
        <v>0.248</v>
      </c>
      <c r="G76">
        <v>0</v>
      </c>
    </row>
    <row r="77" spans="1:7" x14ac:dyDescent="0.25">
      <c r="A77">
        <v>11</v>
      </c>
      <c r="B77" s="1">
        <v>4.8599999999999997E-3</v>
      </c>
      <c r="C77" s="1">
        <v>1.01E-2</v>
      </c>
      <c r="D77" s="1">
        <v>4.9000000000000002E-2</v>
      </c>
      <c r="E77" s="1">
        <v>6.9000000000000006E-2</v>
      </c>
      <c r="F77" s="1">
        <v>0.13400000000000001</v>
      </c>
      <c r="G77">
        <v>10000</v>
      </c>
    </row>
    <row r="78" spans="1:7" x14ac:dyDescent="0.25">
      <c r="A78" t="s">
        <v>49</v>
      </c>
    </row>
  </sheetData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20</v>
      </c>
      <c r="E4" s="19">
        <f t="shared" ref="E4:E9" si="0">IF($C$17="max",80,60)</f>
        <v>80</v>
      </c>
      <c r="F4" s="20">
        <f>D4/SIN(E4*PI()/180)</f>
        <v>20.3085322377149</v>
      </c>
      <c r="G4" s="20">
        <v>6</v>
      </c>
      <c r="H4" s="22">
        <f>3.93+1.02*LOG(C4*F4)</f>
        <v>6.8512606582105597</v>
      </c>
      <c r="I4" s="20">
        <v>1</v>
      </c>
      <c r="J4" s="21">
        <f t="shared" ref="J4:J12" si="1">$C$2*C4*F4*1000000*B4*0.001</f>
        <v>2193321481673209.3</v>
      </c>
      <c r="K4" s="20">
        <f>POWER(10,1.5*G4+9.05)</f>
        <v>1.1220184543019693E+18</v>
      </c>
      <c r="L4" s="20">
        <f>POWER(10,1.5*H4+9.05)</f>
        <v>2.122711571207399E+19</v>
      </c>
      <c r="M4" s="25">
        <f>J4*(1.5-I4)/I4*(1-O4)/O4/(L4-K4)</f>
        <v>3.3273511883023582E-4</v>
      </c>
      <c r="N4" s="26">
        <f>J4/L4</f>
        <v>1.0332640154336405E-4</v>
      </c>
      <c r="O4">
        <f>POWER(10,-I4*(H4-G4))</f>
        <v>0.14084432143851758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20</v>
      </c>
      <c r="E5" s="19">
        <f t="shared" si="0"/>
        <v>80</v>
      </c>
      <c r="F5" s="20">
        <f t="shared" ref="F5:F12" si="2">D5/SIN(E5*PI()/180)</f>
        <v>20.3085322377149</v>
      </c>
      <c r="G5" s="20">
        <v>6</v>
      </c>
      <c r="H5" s="22">
        <f t="shared" ref="H5:H12" si="3">3.93+1.02*LOG(C5*F5)</f>
        <v>6.7238231468700942</v>
      </c>
      <c r="I5" s="20">
        <v>1</v>
      </c>
      <c r="J5" s="21">
        <f t="shared" si="1"/>
        <v>1644991111254907</v>
      </c>
      <c r="K5" s="20">
        <f t="shared" ref="K5:L12" si="4">POWER(10,1.5*G5+9.05)</f>
        <v>1.1220184543019693E+18</v>
      </c>
      <c r="L5" s="20">
        <f t="shared" si="4"/>
        <v>1.366893632174312E+19</v>
      </c>
      <c r="M5" s="25">
        <f t="shared" ref="M5:M12" si="5">J5*(1.5-I5)/I5*(1-O5)/O5/(L5-K5)</f>
        <v>2.8151846488511545E-4</v>
      </c>
      <c r="N5" s="26">
        <f t="shared" ref="N5:N12" si="6">J5/L5</f>
        <v>1.203452172528031E-4</v>
      </c>
      <c r="O5">
        <f t="shared" ref="O5:O12" si="7">POWER(10,-I5*(H5-G5))</f>
        <v>0.18887603323258054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20</v>
      </c>
      <c r="E6" s="19">
        <f t="shared" si="0"/>
        <v>80</v>
      </c>
      <c r="F6" s="20">
        <f t="shared" si="2"/>
        <v>20.3085322377149</v>
      </c>
      <c r="G6" s="20">
        <v>6</v>
      </c>
      <c r="H6" s="22">
        <f t="shared" si="3"/>
        <v>6.590882703005188</v>
      </c>
      <c r="I6" s="20">
        <v>1</v>
      </c>
      <c r="J6" s="21">
        <f t="shared" si="1"/>
        <v>1218511934262894</v>
      </c>
      <c r="K6" s="20">
        <f t="shared" si="4"/>
        <v>1.1220184543019693E+18</v>
      </c>
      <c r="L6" s="20">
        <f t="shared" si="4"/>
        <v>8.6362271079267543E+18</v>
      </c>
      <c r="M6" s="25">
        <f t="shared" si="5"/>
        <v>2.3500109817703419E-4</v>
      </c>
      <c r="N6" s="26">
        <f t="shared" si="6"/>
        <v>1.4109308602416022E-4</v>
      </c>
      <c r="O6">
        <f t="shared" si="7"/>
        <v>0.25651767620962096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20</v>
      </c>
      <c r="E7" s="19">
        <f t="shared" si="0"/>
        <v>80</v>
      </c>
      <c r="F7" s="20">
        <f t="shared" si="2"/>
        <v>20.3085322377149</v>
      </c>
      <c r="G7" s="20">
        <v>6</v>
      </c>
      <c r="H7" s="22">
        <f t="shared" si="3"/>
        <v>6.4634451916647215</v>
      </c>
      <c r="I7" s="20">
        <v>1</v>
      </c>
      <c r="J7" s="21">
        <f t="shared" si="1"/>
        <v>1370825926045755.7</v>
      </c>
      <c r="K7" s="20">
        <f t="shared" si="4"/>
        <v>1.1220184543019693E+18</v>
      </c>
      <c r="L7" s="20">
        <f t="shared" si="4"/>
        <v>5.5611906958804419E+18</v>
      </c>
      <c r="M7" s="25">
        <f t="shared" si="5"/>
        <v>2.9444301390690983E-4</v>
      </c>
      <c r="N7" s="26">
        <f t="shared" si="6"/>
        <v>2.4649863689465301E-4</v>
      </c>
      <c r="O7">
        <f t="shared" si="7"/>
        <v>0.34399712137249761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20</v>
      </c>
      <c r="E8" s="19">
        <f t="shared" si="0"/>
        <v>80</v>
      </c>
      <c r="F8" s="20">
        <f t="shared" si="2"/>
        <v>20.3085322377149</v>
      </c>
      <c r="G8" s="20">
        <v>6</v>
      </c>
      <c r="H8" s="22">
        <f t="shared" si="3"/>
        <v>6.9967815118506662</v>
      </c>
      <c r="I8" s="20">
        <v>1</v>
      </c>
      <c r="J8" s="21">
        <f t="shared" si="1"/>
        <v>4569419753485853</v>
      </c>
      <c r="K8" s="20">
        <f t="shared" si="4"/>
        <v>1.1220184543019693E+18</v>
      </c>
      <c r="L8" s="20">
        <f t="shared" si="4"/>
        <v>3.5089103121367925E+19</v>
      </c>
      <c r="M8" s="25">
        <f t="shared" si="5"/>
        <v>6.0039590307845077E-4</v>
      </c>
      <c r="N8" s="26">
        <f t="shared" si="6"/>
        <v>1.3022332710189023E-4</v>
      </c>
      <c r="O8">
        <f t="shared" si="7"/>
        <v>0.10074383710909032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20</v>
      </c>
      <c r="E9" s="19">
        <f t="shared" si="0"/>
        <v>80</v>
      </c>
      <c r="F9" s="20">
        <f t="shared" si="2"/>
        <v>20.3085322377149</v>
      </c>
      <c r="G9" s="20">
        <v>6</v>
      </c>
      <c r="H9" s="22">
        <f t="shared" si="3"/>
        <v>6.8387815126652081</v>
      </c>
      <c r="I9" s="20">
        <v>1</v>
      </c>
      <c r="J9" s="21">
        <f t="shared" si="1"/>
        <v>3198593827440096.5</v>
      </c>
      <c r="K9" s="20">
        <f t="shared" si="4"/>
        <v>1.1220184543019693E+18</v>
      </c>
      <c r="L9" s="20">
        <f t="shared" si="4"/>
        <v>2.0331633337602376E+19</v>
      </c>
      <c r="M9" s="25">
        <f t="shared" si="5"/>
        <v>4.9111524961260172E-4</v>
      </c>
      <c r="N9" s="26">
        <f t="shared" si="6"/>
        <v>1.5732104619083659E-4</v>
      </c>
      <c r="O9">
        <f t="shared" si="7"/>
        <v>0.14495008932873624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20</v>
      </c>
      <c r="E10" s="19">
        <f>IF($C$17="max",60,40)</f>
        <v>60</v>
      </c>
      <c r="F10" s="20">
        <f t="shared" si="2"/>
        <v>23.094010767585033</v>
      </c>
      <c r="G10" s="20">
        <v>6</v>
      </c>
      <c r="H10" s="22">
        <f t="shared" si="3"/>
        <v>6.9081979020301265</v>
      </c>
      <c r="I10" s="20">
        <v>1</v>
      </c>
      <c r="J10" s="21">
        <f t="shared" si="1"/>
        <v>1247076581449591.7</v>
      </c>
      <c r="K10" s="20">
        <f t="shared" si="4"/>
        <v>1.1220184543019693E+18</v>
      </c>
      <c r="L10" s="20">
        <f t="shared" si="4"/>
        <v>2.584025844754262E+19</v>
      </c>
      <c r="M10" s="25">
        <f t="shared" si="5"/>
        <v>1.7896840236164267E-4</v>
      </c>
      <c r="N10" s="26">
        <f t="shared" si="6"/>
        <v>4.8260994911534541E-5</v>
      </c>
      <c r="O10">
        <f t="shared" si="7"/>
        <v>0.12353843574782518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20</v>
      </c>
      <c r="E11" s="19">
        <f>IF($C$17="max",60,40)</f>
        <v>60</v>
      </c>
      <c r="F11" s="20">
        <f t="shared" si="2"/>
        <v>23.094010767585033</v>
      </c>
      <c r="G11" s="20">
        <v>6</v>
      </c>
      <c r="H11" s="22">
        <f t="shared" si="3"/>
        <v>6.5489717335565372</v>
      </c>
      <c r="I11" s="20">
        <v>1</v>
      </c>
      <c r="J11" s="21">
        <f t="shared" si="1"/>
        <v>554256258422040.81</v>
      </c>
      <c r="K11" s="20">
        <f t="shared" si="4"/>
        <v>1.1220184543019693E+18</v>
      </c>
      <c r="L11" s="20">
        <f t="shared" si="4"/>
        <v>7.472356788797567E+18</v>
      </c>
      <c r="M11" s="25">
        <f t="shared" si="5"/>
        <v>1.1083413097528742E-4</v>
      </c>
      <c r="N11" s="26">
        <f t="shared" si="6"/>
        <v>7.4174222951047067E-5</v>
      </c>
      <c r="O11">
        <f t="shared" si="7"/>
        <v>0.28250638407302997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20</v>
      </c>
      <c r="E12" s="19">
        <f>IF($C$17="max",60,40)</f>
        <v>60</v>
      </c>
      <c r="F12" s="20">
        <f t="shared" si="2"/>
        <v>23.094010767585033</v>
      </c>
      <c r="G12" s="20">
        <v>6</v>
      </c>
      <c r="H12" s="22">
        <f t="shared" si="3"/>
        <v>6.780760390689661</v>
      </c>
      <c r="I12" s="20">
        <v>1</v>
      </c>
      <c r="J12" s="21">
        <f t="shared" si="1"/>
        <v>935307436087193.87</v>
      </c>
      <c r="K12" s="20">
        <f t="shared" si="4"/>
        <v>1.1220184543019693E+18</v>
      </c>
      <c r="L12" s="20">
        <f t="shared" si="4"/>
        <v>1.6639512030169131E+19</v>
      </c>
      <c r="M12" s="25">
        <f t="shared" si="5"/>
        <v>1.5177558455419182E-4</v>
      </c>
      <c r="N12" s="26">
        <f t="shared" si="6"/>
        <v>5.6210027937801675E-5</v>
      </c>
      <c r="O12">
        <f t="shared" si="7"/>
        <v>0.16566837382927743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6.8512606582105597</v>
      </c>
      <c r="M16" s="20"/>
      <c r="N16" s="20"/>
    </row>
    <row r="17" spans="1:14" ht="16" thickBot="1" x14ac:dyDescent="0.4">
      <c r="A17" s="126" t="s">
        <v>33</v>
      </c>
      <c r="B17" s="127">
        <v>20</v>
      </c>
      <c r="C17" s="127" t="s">
        <v>31</v>
      </c>
      <c r="D17" s="127" t="s">
        <v>31</v>
      </c>
      <c r="E17" s="127" t="s">
        <v>28</v>
      </c>
      <c r="F17" s="128">
        <v>28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6.7238231468700942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6.590882703005188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2.4649863689465301E-4</v>
      </c>
      <c r="K19" s="20">
        <f t="shared" si="10"/>
        <v>4056.8175653943822</v>
      </c>
      <c r="L19" s="37">
        <f t="shared" si="11"/>
        <v>6.4634451916647215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1.3022332710189023E-4</v>
      </c>
      <c r="K20" s="20">
        <f>1/J20</f>
        <v>7679.1157333706669</v>
      </c>
      <c r="L20" s="37">
        <f t="shared" si="11"/>
        <v>6.9967815118506662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1.5732104619083659E-4</v>
      </c>
      <c r="K21" s="20">
        <f t="shared" si="10"/>
        <v>6356.4286165943804</v>
      </c>
      <c r="L21" s="37">
        <f t="shared" si="11"/>
        <v>6.8387815126652081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4.8260994911534541E-5</v>
      </c>
      <c r="K22" s="20">
        <f t="shared" si="10"/>
        <v>20720.666903636433</v>
      </c>
      <c r="L22" s="37">
        <f t="shared" si="11"/>
        <v>6.9081979020301265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7.4174222951047067E-5</v>
      </c>
      <c r="K23" s="20">
        <f t="shared" si="10"/>
        <v>13481.772510916257</v>
      </c>
      <c r="L23" s="37">
        <f t="shared" si="11"/>
        <v>6.5489717335565372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5.6210027937801675E-5</v>
      </c>
      <c r="K24" s="20">
        <f t="shared" si="10"/>
        <v>17790.41990704104</v>
      </c>
      <c r="L24" s="37">
        <f t="shared" si="11"/>
        <v>6.780760390689661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3.9699999999999999E-2</v>
      </c>
      <c r="C28" s="1">
        <v>6.8599999999999994E-2</v>
      </c>
      <c r="D28" s="1">
        <v>0.23200000000000001</v>
      </c>
      <c r="E28" s="1">
        <v>0.29699999999999999</v>
      </c>
      <c r="F28" s="1">
        <v>0.48199999999999998</v>
      </c>
      <c r="G28">
        <v>0</v>
      </c>
    </row>
    <row r="29" spans="1:14" x14ac:dyDescent="0.25">
      <c r="A29">
        <v>2</v>
      </c>
      <c r="B29" s="1">
        <v>4.48E-2</v>
      </c>
      <c r="C29" s="1">
        <v>7.7600000000000002E-2</v>
      </c>
      <c r="D29" s="1">
        <v>0.26100000000000001</v>
      </c>
      <c r="E29" s="1">
        <v>0.33900000000000002</v>
      </c>
      <c r="F29" s="1">
        <v>0.54700000000000004</v>
      </c>
      <c r="G29">
        <v>0</v>
      </c>
    </row>
    <row r="30" spans="1:14" x14ac:dyDescent="0.25">
      <c r="A30">
        <v>3</v>
      </c>
      <c r="B30" s="1">
        <v>5.67E-2</v>
      </c>
      <c r="C30" s="1">
        <v>9.74E-2</v>
      </c>
      <c r="D30" s="1">
        <v>0.33</v>
      </c>
      <c r="E30" s="1">
        <v>0.42699999999999999</v>
      </c>
      <c r="F30" s="1">
        <v>0.71</v>
      </c>
      <c r="G30">
        <v>0</v>
      </c>
    </row>
    <row r="31" spans="1:14" x14ac:dyDescent="0.25">
      <c r="A31">
        <v>4</v>
      </c>
      <c r="B31" s="1">
        <v>9.3700000000000006E-2</v>
      </c>
      <c r="C31" s="1">
        <v>0.16</v>
      </c>
      <c r="D31" s="1">
        <v>0.52600000000000002</v>
      </c>
      <c r="E31" s="1">
        <v>0.68799999999999994</v>
      </c>
      <c r="F31" s="1">
        <v>1.1299999999999999</v>
      </c>
      <c r="G31">
        <v>0</v>
      </c>
    </row>
    <row r="32" spans="1:14" x14ac:dyDescent="0.25">
      <c r="A32">
        <v>5</v>
      </c>
      <c r="B32" s="1">
        <v>9.5699999999999993E-2</v>
      </c>
      <c r="C32" s="1">
        <v>0.16200000000000001</v>
      </c>
      <c r="D32" s="1">
        <v>0.54600000000000004</v>
      </c>
      <c r="E32" s="1">
        <v>0.71</v>
      </c>
      <c r="F32" s="1">
        <v>1.1499999999999999</v>
      </c>
      <c r="G32">
        <v>0</v>
      </c>
    </row>
    <row r="33" spans="1:7" x14ac:dyDescent="0.25">
      <c r="A33">
        <v>6</v>
      </c>
      <c r="B33" s="1">
        <v>6.7799999999999999E-2</v>
      </c>
      <c r="C33" s="1">
        <v>0.113</v>
      </c>
      <c r="D33" s="1">
        <v>0.39500000000000002</v>
      </c>
      <c r="E33" s="1">
        <v>0.51700000000000002</v>
      </c>
      <c r="F33" s="1">
        <v>0.85399999999999998</v>
      </c>
      <c r="G33">
        <v>0</v>
      </c>
    </row>
    <row r="34" spans="1:7" x14ac:dyDescent="0.25">
      <c r="A34">
        <v>7</v>
      </c>
      <c r="B34" s="1">
        <v>4.9399999999999999E-2</v>
      </c>
      <c r="C34" s="1">
        <v>8.5199999999999998E-2</v>
      </c>
      <c r="D34" s="1">
        <v>0.32100000000000001</v>
      </c>
      <c r="E34" s="1">
        <v>0.42099999999999999</v>
      </c>
      <c r="F34" s="1">
        <v>0.70599999999999996</v>
      </c>
      <c r="G34">
        <v>0</v>
      </c>
    </row>
    <row r="35" spans="1:7" x14ac:dyDescent="0.25">
      <c r="A35">
        <v>8</v>
      </c>
      <c r="B35" s="1">
        <v>3.4700000000000002E-2</v>
      </c>
      <c r="C35" s="1">
        <v>6.0600000000000001E-2</v>
      </c>
      <c r="D35" s="1">
        <v>0.23799999999999999</v>
      </c>
      <c r="E35" s="1">
        <v>0.313</v>
      </c>
      <c r="F35" s="1">
        <v>0.52600000000000002</v>
      </c>
      <c r="G35">
        <v>0</v>
      </c>
    </row>
    <row r="36" spans="1:7" x14ac:dyDescent="0.25">
      <c r="A36">
        <v>9</v>
      </c>
      <c r="B36" s="1">
        <v>1.3599999999999999E-2</v>
      </c>
      <c r="C36" s="1">
        <v>2.5000000000000001E-2</v>
      </c>
      <c r="D36" s="1">
        <v>0.112</v>
      </c>
      <c r="E36" s="1">
        <v>0.15</v>
      </c>
      <c r="F36" s="1">
        <v>0.26</v>
      </c>
      <c r="G36">
        <v>0</v>
      </c>
    </row>
    <row r="37" spans="1:7" x14ac:dyDescent="0.25">
      <c r="A37">
        <v>10</v>
      </c>
      <c r="B37" s="1">
        <v>5.0200000000000002E-3</v>
      </c>
      <c r="C37" s="1">
        <v>9.5999999999999992E-3</v>
      </c>
      <c r="D37" s="1">
        <v>5.1499999999999997E-2</v>
      </c>
      <c r="E37" s="1">
        <v>7.1400000000000005E-2</v>
      </c>
      <c r="F37" s="1">
        <v>0.13100000000000001</v>
      </c>
      <c r="G37">
        <v>0</v>
      </c>
    </row>
    <row r="38" spans="1:7" x14ac:dyDescent="0.25">
      <c r="A38">
        <v>11</v>
      </c>
      <c r="B38" s="1">
        <v>2.2499999999999998E-3</v>
      </c>
      <c r="C38" s="1">
        <v>4.7200000000000002E-3</v>
      </c>
      <c r="D38" s="1">
        <v>2.8799999999999999E-2</v>
      </c>
      <c r="E38" s="1">
        <v>4.0399999999999998E-2</v>
      </c>
      <c r="F38" s="1">
        <v>7.4800000000000005E-2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6.08E-2</v>
      </c>
      <c r="C41" s="1">
        <v>9.7100000000000006E-2</v>
      </c>
      <c r="D41" s="1">
        <v>0.26800000000000002</v>
      </c>
      <c r="E41" s="1">
        <v>0.33900000000000002</v>
      </c>
      <c r="F41" s="1">
        <v>0.52100000000000002</v>
      </c>
      <c r="G41">
        <v>0</v>
      </c>
    </row>
    <row r="42" spans="1:7" x14ac:dyDescent="0.25">
      <c r="A42">
        <v>2</v>
      </c>
      <c r="B42" s="1">
        <v>6.5500000000000003E-2</v>
      </c>
      <c r="C42" s="1">
        <v>0.106</v>
      </c>
      <c r="D42" s="1">
        <v>0.29499999999999998</v>
      </c>
      <c r="E42" s="1">
        <v>0.371</v>
      </c>
      <c r="F42" s="1">
        <v>0.57599999999999996</v>
      </c>
      <c r="G42">
        <v>0</v>
      </c>
    </row>
    <row r="43" spans="1:7" x14ac:dyDescent="0.25">
      <c r="A43">
        <v>3</v>
      </c>
      <c r="B43" s="1">
        <v>8.0799999999999997E-2</v>
      </c>
      <c r="C43" s="1">
        <v>0.13100000000000001</v>
      </c>
      <c r="D43" s="1">
        <v>0.372</v>
      </c>
      <c r="E43" s="1">
        <v>0.47099999999999997</v>
      </c>
      <c r="F43" s="1">
        <v>0.73299999999999998</v>
      </c>
      <c r="G43">
        <v>0</v>
      </c>
    </row>
    <row r="44" spans="1:7" x14ac:dyDescent="0.25">
      <c r="A44">
        <v>4</v>
      </c>
      <c r="B44" s="1">
        <v>0.127</v>
      </c>
      <c r="C44" s="1">
        <v>0.21</v>
      </c>
      <c r="D44" s="1">
        <v>0.60799999999999998</v>
      </c>
      <c r="E44" s="1">
        <v>0.76700000000000002</v>
      </c>
      <c r="F44" s="1">
        <v>1.2</v>
      </c>
      <c r="G44">
        <v>0</v>
      </c>
    </row>
    <row r="45" spans="1:7" x14ac:dyDescent="0.25">
      <c r="A45">
        <v>5</v>
      </c>
      <c r="B45" s="1">
        <v>0.14299999999999999</v>
      </c>
      <c r="C45" s="1">
        <v>0.23899999999999999</v>
      </c>
      <c r="D45" s="1">
        <v>0.71</v>
      </c>
      <c r="E45" s="1">
        <v>0.90300000000000002</v>
      </c>
      <c r="F45" s="1">
        <v>1.45</v>
      </c>
      <c r="G45">
        <v>0</v>
      </c>
    </row>
    <row r="46" spans="1:7" x14ac:dyDescent="0.25">
      <c r="A46">
        <v>6</v>
      </c>
      <c r="B46" s="1">
        <v>0.109</v>
      </c>
      <c r="C46" s="1">
        <v>0.18</v>
      </c>
      <c r="D46" s="1">
        <v>0.57599999999999996</v>
      </c>
      <c r="E46" s="1">
        <v>0.75</v>
      </c>
      <c r="F46" s="1">
        <v>1.24</v>
      </c>
      <c r="G46">
        <v>0</v>
      </c>
    </row>
    <row r="47" spans="1:7" x14ac:dyDescent="0.25">
      <c r="A47">
        <v>7</v>
      </c>
      <c r="B47" s="1">
        <v>8.4500000000000006E-2</v>
      </c>
      <c r="C47" s="1">
        <v>0.14199999999999999</v>
      </c>
      <c r="D47" s="1">
        <v>0.47899999999999998</v>
      </c>
      <c r="E47" s="1">
        <v>0.625</v>
      </c>
      <c r="F47" s="1">
        <v>1.05</v>
      </c>
      <c r="G47">
        <v>0</v>
      </c>
    </row>
    <row r="48" spans="1:7" x14ac:dyDescent="0.25">
      <c r="A48">
        <v>8</v>
      </c>
      <c r="B48" s="1">
        <v>6.7199999999999996E-2</v>
      </c>
      <c r="C48" s="1">
        <v>0.114</v>
      </c>
      <c r="D48" s="1">
        <v>0.40200000000000002</v>
      </c>
      <c r="E48" s="1">
        <v>0.53300000000000003</v>
      </c>
      <c r="F48" s="1">
        <v>0.90500000000000003</v>
      </c>
      <c r="G48">
        <v>0</v>
      </c>
    </row>
    <row r="49" spans="1:7" x14ac:dyDescent="0.25">
      <c r="A49">
        <v>9</v>
      </c>
      <c r="B49" s="1">
        <v>2.81E-2</v>
      </c>
      <c r="C49" s="1">
        <v>4.8899999999999999E-2</v>
      </c>
      <c r="D49" s="1">
        <v>0.20100000000000001</v>
      </c>
      <c r="E49" s="1">
        <v>0.27300000000000002</v>
      </c>
      <c r="F49" s="1">
        <v>0.48799999999999999</v>
      </c>
      <c r="G49">
        <v>0</v>
      </c>
    </row>
    <row r="50" spans="1:7" x14ac:dyDescent="0.25">
      <c r="A50">
        <v>10</v>
      </c>
      <c r="B50" s="1">
        <v>9.4299999999999991E-3</v>
      </c>
      <c r="C50" s="1">
        <v>1.7399999999999999E-2</v>
      </c>
      <c r="D50" s="1">
        <v>8.8099999999999998E-2</v>
      </c>
      <c r="E50" s="1">
        <v>0.124</v>
      </c>
      <c r="F50" s="1">
        <v>0.22800000000000001</v>
      </c>
      <c r="G50">
        <v>0</v>
      </c>
    </row>
    <row r="51" spans="1:7" x14ac:dyDescent="0.25">
      <c r="A51">
        <v>11</v>
      </c>
      <c r="B51" s="1">
        <v>4.1900000000000001E-3</v>
      </c>
      <c r="C51" s="1">
        <v>8.3000000000000001E-3</v>
      </c>
      <c r="D51" s="1">
        <v>5.2400000000000002E-2</v>
      </c>
      <c r="E51" s="1">
        <v>7.4499999999999997E-2</v>
      </c>
      <c r="F51" s="1">
        <v>0.13900000000000001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4.3200000000000002E-2</v>
      </c>
      <c r="C54" s="1">
        <v>8.5400000000000004E-2</v>
      </c>
      <c r="D54" s="1">
        <v>0.46500000000000002</v>
      </c>
      <c r="E54" s="1">
        <v>0.70299999999999996</v>
      </c>
      <c r="F54" s="1">
        <v>1.54</v>
      </c>
      <c r="G54">
        <v>0</v>
      </c>
    </row>
    <row r="55" spans="1:7" x14ac:dyDescent="0.25">
      <c r="A55">
        <v>2</v>
      </c>
      <c r="B55" s="1">
        <v>5.7099999999999998E-2</v>
      </c>
      <c r="C55" s="1">
        <v>0.114</v>
      </c>
      <c r="D55" s="1">
        <v>0.61499999999999999</v>
      </c>
      <c r="E55" s="1">
        <v>0.92800000000000005</v>
      </c>
      <c r="F55" s="1">
        <v>2.06</v>
      </c>
      <c r="G55">
        <v>0</v>
      </c>
    </row>
    <row r="56" spans="1:7" x14ac:dyDescent="0.25">
      <c r="A56">
        <v>3</v>
      </c>
      <c r="B56" s="1">
        <v>7.2700000000000001E-2</v>
      </c>
      <c r="C56" s="1">
        <v>0.14699999999999999</v>
      </c>
      <c r="D56" s="1">
        <v>0.79100000000000004</v>
      </c>
      <c r="E56" s="1">
        <v>1.19</v>
      </c>
      <c r="F56" s="1">
        <v>2.68</v>
      </c>
      <c r="G56">
        <v>0</v>
      </c>
    </row>
    <row r="57" spans="1:7" x14ac:dyDescent="0.25">
      <c r="A57">
        <v>4</v>
      </c>
      <c r="B57" s="1">
        <v>9.4600000000000004E-2</v>
      </c>
      <c r="C57" s="1">
        <v>0.188</v>
      </c>
      <c r="D57" s="1">
        <v>0.96799999999999997</v>
      </c>
      <c r="E57" s="1">
        <v>1.44</v>
      </c>
      <c r="F57" s="1">
        <v>3.16</v>
      </c>
      <c r="G57">
        <v>0</v>
      </c>
    </row>
    <row r="58" spans="1:7" x14ac:dyDescent="0.25">
      <c r="A58">
        <v>5</v>
      </c>
      <c r="B58" s="1">
        <v>0.08</v>
      </c>
      <c r="C58" s="1">
        <v>0.155</v>
      </c>
      <c r="D58" s="1">
        <v>0.85</v>
      </c>
      <c r="E58" s="1">
        <v>1.29</v>
      </c>
      <c r="F58" s="1">
        <v>2.88</v>
      </c>
      <c r="G58">
        <v>0</v>
      </c>
    </row>
    <row r="59" spans="1:7" x14ac:dyDescent="0.25">
      <c r="A59">
        <v>6</v>
      </c>
      <c r="B59" s="1">
        <v>5.5599999999999997E-2</v>
      </c>
      <c r="C59" s="1">
        <v>0.109</v>
      </c>
      <c r="D59" s="1">
        <v>0.65700000000000003</v>
      </c>
      <c r="E59" s="1">
        <v>1.01</v>
      </c>
      <c r="F59" s="1">
        <v>2.2400000000000002</v>
      </c>
      <c r="G59">
        <v>0</v>
      </c>
    </row>
    <row r="60" spans="1:7" x14ac:dyDescent="0.25">
      <c r="A60">
        <v>7</v>
      </c>
      <c r="B60" s="1">
        <v>3.9100000000000003E-2</v>
      </c>
      <c r="C60" s="1">
        <v>7.7299999999999994E-2</v>
      </c>
      <c r="D60" s="1">
        <v>0.5</v>
      </c>
      <c r="E60" s="1">
        <v>0.77100000000000002</v>
      </c>
      <c r="F60" s="1">
        <v>1.73</v>
      </c>
      <c r="G60">
        <v>0</v>
      </c>
    </row>
    <row r="61" spans="1:7" x14ac:dyDescent="0.25">
      <c r="A61">
        <v>8</v>
      </c>
      <c r="B61" s="1">
        <v>3.0300000000000001E-2</v>
      </c>
      <c r="C61" s="1">
        <v>6.0100000000000001E-2</v>
      </c>
      <c r="D61" s="1">
        <v>0.40400000000000003</v>
      </c>
      <c r="E61" s="1">
        <v>0.628</v>
      </c>
      <c r="F61" s="1">
        <v>1.41</v>
      </c>
      <c r="G61">
        <v>0</v>
      </c>
    </row>
    <row r="62" spans="1:7" x14ac:dyDescent="0.25">
      <c r="A62">
        <v>9</v>
      </c>
      <c r="B62" s="1">
        <v>1.3599999999999999E-2</v>
      </c>
      <c r="C62" s="1">
        <v>2.8299999999999999E-2</v>
      </c>
      <c r="D62" s="1">
        <v>0.24199999999999999</v>
      </c>
      <c r="E62" s="1">
        <v>0.38200000000000001</v>
      </c>
      <c r="F62" s="1">
        <v>0.871</v>
      </c>
      <c r="G62">
        <v>0</v>
      </c>
    </row>
    <row r="63" spans="1:7" x14ac:dyDescent="0.25">
      <c r="A63">
        <v>10</v>
      </c>
      <c r="B63" s="1">
        <v>5.4900000000000001E-3</v>
      </c>
      <c r="C63" s="1">
        <v>1.21E-2</v>
      </c>
      <c r="D63" s="1">
        <v>0.128</v>
      </c>
      <c r="E63" s="1">
        <v>0.20599999999999999</v>
      </c>
      <c r="F63" s="1">
        <v>0.46600000000000003</v>
      </c>
      <c r="G63">
        <v>0</v>
      </c>
    </row>
    <row r="64" spans="1:7" x14ac:dyDescent="0.25">
      <c r="A64">
        <v>11</v>
      </c>
      <c r="B64" s="1">
        <v>2.5600000000000002E-3</v>
      </c>
      <c r="C64" s="1">
        <v>6.2700000000000004E-3</v>
      </c>
      <c r="D64" s="1">
        <v>7.1099999999999997E-2</v>
      </c>
      <c r="E64" s="1">
        <v>0.113</v>
      </c>
      <c r="F64" s="1">
        <v>0.24399999999999999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5.16E-2</v>
      </c>
      <c r="C67" s="1">
        <v>9.0899999999999995E-2</v>
      </c>
      <c r="D67" s="1">
        <v>0.36899999999999999</v>
      </c>
      <c r="E67" s="1">
        <v>0.51100000000000001</v>
      </c>
      <c r="F67" s="1">
        <v>0.95599999999999996</v>
      </c>
      <c r="G67">
        <v>0</v>
      </c>
    </row>
    <row r="68" spans="1:7" x14ac:dyDescent="0.25">
      <c r="A68">
        <v>2</v>
      </c>
      <c r="B68" s="1">
        <v>6.0999999999999999E-2</v>
      </c>
      <c r="C68" s="1">
        <v>0.107</v>
      </c>
      <c r="D68" s="1">
        <v>0.432</v>
      </c>
      <c r="E68" s="1">
        <v>0.59699999999999998</v>
      </c>
      <c r="F68" s="1">
        <v>1.1200000000000001</v>
      </c>
      <c r="G68">
        <v>0</v>
      </c>
    </row>
    <row r="69" spans="1:7" x14ac:dyDescent="0.25">
      <c r="A69">
        <v>3</v>
      </c>
      <c r="B69" s="1">
        <v>7.1499999999999994E-2</v>
      </c>
      <c r="C69" s="1">
        <v>0.126</v>
      </c>
      <c r="D69" s="1">
        <v>0.50700000000000001</v>
      </c>
      <c r="E69" s="1">
        <v>0.70299999999999996</v>
      </c>
      <c r="F69" s="1">
        <v>1.32</v>
      </c>
      <c r="G69">
        <v>0</v>
      </c>
    </row>
    <row r="70" spans="1:7" x14ac:dyDescent="0.25">
      <c r="A70">
        <v>4</v>
      </c>
      <c r="B70" s="1">
        <v>0.129</v>
      </c>
      <c r="C70" s="1">
        <v>0.23</v>
      </c>
      <c r="D70" s="1">
        <v>0.93400000000000005</v>
      </c>
      <c r="E70" s="1">
        <v>1.3</v>
      </c>
      <c r="F70" s="1">
        <v>2.48</v>
      </c>
      <c r="G70">
        <v>0</v>
      </c>
    </row>
    <row r="71" spans="1:7" x14ac:dyDescent="0.25">
      <c r="A71">
        <v>5</v>
      </c>
      <c r="B71" s="1">
        <v>0.106</v>
      </c>
      <c r="C71" s="1">
        <v>0.188</v>
      </c>
      <c r="D71" s="1">
        <v>0.78600000000000003</v>
      </c>
      <c r="E71" s="1">
        <v>1.1000000000000001</v>
      </c>
      <c r="F71" s="1">
        <v>2.11</v>
      </c>
      <c r="G71">
        <v>0</v>
      </c>
    </row>
    <row r="72" spans="1:7" x14ac:dyDescent="0.25">
      <c r="A72">
        <v>6</v>
      </c>
      <c r="B72" s="1">
        <v>7.3700000000000002E-2</v>
      </c>
      <c r="C72" s="1">
        <v>0.13100000000000001</v>
      </c>
      <c r="D72" s="1">
        <v>0.57299999999999995</v>
      </c>
      <c r="E72" s="1">
        <v>0.80800000000000005</v>
      </c>
      <c r="F72" s="1">
        <v>1.56</v>
      </c>
      <c r="G72">
        <v>0</v>
      </c>
    </row>
    <row r="73" spans="1:7" x14ac:dyDescent="0.25">
      <c r="A73">
        <v>7</v>
      </c>
      <c r="B73" s="1">
        <v>5.7200000000000001E-2</v>
      </c>
      <c r="C73" s="1">
        <v>0.10199999999999999</v>
      </c>
      <c r="D73" s="1">
        <v>0.47399999999999998</v>
      </c>
      <c r="E73" s="1">
        <v>0.67800000000000005</v>
      </c>
      <c r="F73" s="1">
        <v>1.33</v>
      </c>
      <c r="G73">
        <v>0</v>
      </c>
    </row>
    <row r="74" spans="1:7" x14ac:dyDescent="0.25">
      <c r="A74">
        <v>8</v>
      </c>
      <c r="B74" s="1">
        <v>4.3999999999999997E-2</v>
      </c>
      <c r="C74" s="1">
        <v>7.8799999999999995E-2</v>
      </c>
      <c r="D74" s="1">
        <v>0.38800000000000001</v>
      </c>
      <c r="E74" s="1">
        <v>0.55900000000000005</v>
      </c>
      <c r="F74" s="1">
        <v>1.1100000000000001</v>
      </c>
      <c r="G74">
        <v>0</v>
      </c>
    </row>
    <row r="75" spans="1:7" x14ac:dyDescent="0.25">
      <c r="A75">
        <v>9</v>
      </c>
      <c r="B75" s="1">
        <v>1.84E-2</v>
      </c>
      <c r="C75" s="1">
        <v>3.4599999999999999E-2</v>
      </c>
      <c r="D75" s="1">
        <v>0.22</v>
      </c>
      <c r="E75" s="1">
        <v>0.33100000000000002</v>
      </c>
      <c r="F75" s="1">
        <v>0.68799999999999994</v>
      </c>
      <c r="G75">
        <v>0</v>
      </c>
    </row>
    <row r="76" spans="1:7" x14ac:dyDescent="0.25">
      <c r="A76">
        <v>10</v>
      </c>
      <c r="B76" s="1">
        <v>6.4999999999999997E-3</v>
      </c>
      <c r="C76" s="1">
        <v>1.2800000000000001E-2</v>
      </c>
      <c r="D76" s="1">
        <v>0.104</v>
      </c>
      <c r="E76" s="1">
        <v>0.161</v>
      </c>
      <c r="F76" s="1">
        <v>0.34599999999999997</v>
      </c>
      <c r="G76">
        <v>0</v>
      </c>
    </row>
    <row r="77" spans="1:7" x14ac:dyDescent="0.25">
      <c r="A77">
        <v>11</v>
      </c>
      <c r="B77" s="1">
        <v>3.2799999999999999E-3</v>
      </c>
      <c r="C77" s="1">
        <v>6.7600000000000004E-3</v>
      </c>
      <c r="D77" s="1">
        <v>5.8299999999999998E-2</v>
      </c>
      <c r="E77" s="1">
        <v>8.9599999999999999E-2</v>
      </c>
      <c r="F77" s="1">
        <v>0.191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20</v>
      </c>
      <c r="E4" s="19">
        <f t="shared" ref="E4:E9" si="0">IF($C$17="max",80,60)</f>
        <v>60</v>
      </c>
      <c r="F4" s="20">
        <f>D4/SIN(E4*PI()/180)</f>
        <v>23.094010767585033</v>
      </c>
      <c r="G4" s="20">
        <v>6</v>
      </c>
      <c r="H4" s="22">
        <f>3.93+1.02*LOG(C4*F4)</f>
        <v>6.9081979020301265</v>
      </c>
      <c r="I4" s="20">
        <v>1</v>
      </c>
      <c r="J4" s="21">
        <f t="shared" ref="J4:J12" si="1">$C$2*C4*F4*1000000*B4*0.001</f>
        <v>997661265159673.5</v>
      </c>
      <c r="K4" s="20">
        <f>POWER(10,1.5*G4+9.05)</f>
        <v>1.1220184543019693E+18</v>
      </c>
      <c r="L4" s="20">
        <f>POWER(10,1.5*H4+9.05)</f>
        <v>2.584025844754262E+19</v>
      </c>
      <c r="M4" s="25">
        <f>J4*(1.5-I4)/I4*(1-O4)/O4/(L4-K4)</f>
        <v>1.4317472188931415E-4</v>
      </c>
      <c r="N4" s="26">
        <f>J4/L4</f>
        <v>3.8608795929227637E-5</v>
      </c>
      <c r="O4">
        <f>POWER(10,-I4*(H4-G4))</f>
        <v>0.12353843574782518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20</v>
      </c>
      <c r="E5" s="19">
        <f t="shared" si="0"/>
        <v>60</v>
      </c>
      <c r="F5" s="20">
        <f t="shared" ref="F5:F12" si="2">D5/SIN(E5*PI()/180)</f>
        <v>23.094010767585033</v>
      </c>
      <c r="G5" s="20">
        <v>6</v>
      </c>
      <c r="H5" s="22">
        <f t="shared" ref="H5:H12" si="3">3.93+1.02*LOG(C5*F5)</f>
        <v>6.780760390689661</v>
      </c>
      <c r="I5" s="20">
        <v>1</v>
      </c>
      <c r="J5" s="21">
        <f t="shared" si="1"/>
        <v>748245948869755</v>
      </c>
      <c r="K5" s="20">
        <f t="shared" ref="K5:L12" si="4">POWER(10,1.5*G5+9.05)</f>
        <v>1.1220184543019693E+18</v>
      </c>
      <c r="L5" s="20">
        <f t="shared" si="4"/>
        <v>1.6639512030169131E+19</v>
      </c>
      <c r="M5" s="25">
        <f t="shared" ref="M5:M12" si="5">J5*(1.5-I5)/I5*(1-O5)/O5/(L5-K5)</f>
        <v>1.2142046764335344E-4</v>
      </c>
      <c r="N5" s="26">
        <f t="shared" ref="N5:N12" si="6">J5/L5</f>
        <v>4.4968022350241334E-5</v>
      </c>
      <c r="O5">
        <f t="shared" ref="O5:O12" si="7">POWER(10,-I5*(H5-G5))</f>
        <v>0.16566837382927743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20</v>
      </c>
      <c r="E6" s="19">
        <f t="shared" si="0"/>
        <v>60</v>
      </c>
      <c r="F6" s="20">
        <f t="shared" si="2"/>
        <v>23.094010767585033</v>
      </c>
      <c r="G6" s="20">
        <v>6</v>
      </c>
      <c r="H6" s="22">
        <f t="shared" si="3"/>
        <v>6.6478199468247547</v>
      </c>
      <c r="I6" s="20">
        <v>1</v>
      </c>
      <c r="J6" s="21">
        <f t="shared" si="1"/>
        <v>554256258422040.81</v>
      </c>
      <c r="K6" s="20">
        <f t="shared" si="4"/>
        <v>1.1220184543019693E+18</v>
      </c>
      <c r="L6" s="20">
        <f t="shared" si="4"/>
        <v>1.0513078814262442E+19</v>
      </c>
      <c r="M6" s="25">
        <f t="shared" si="5"/>
        <v>1.0164554365237418E-4</v>
      </c>
      <c r="N6" s="26">
        <f t="shared" si="6"/>
        <v>5.2720641423339827E-5</v>
      </c>
      <c r="O6">
        <f t="shared" si="7"/>
        <v>0.2249987229654633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20</v>
      </c>
      <c r="E7" s="19">
        <f t="shared" si="0"/>
        <v>60</v>
      </c>
      <c r="F7" s="20">
        <f t="shared" si="2"/>
        <v>23.094010767585033</v>
      </c>
      <c r="G7" s="20">
        <v>6</v>
      </c>
      <c r="H7" s="22">
        <f t="shared" si="3"/>
        <v>6.5203824354842892</v>
      </c>
      <c r="I7" s="20">
        <v>1</v>
      </c>
      <c r="J7" s="21">
        <f t="shared" si="1"/>
        <v>519615242270663.31</v>
      </c>
      <c r="K7" s="20">
        <f t="shared" si="4"/>
        <v>1.1220184543019693E+18</v>
      </c>
      <c r="L7" s="20">
        <f t="shared" si="4"/>
        <v>6.769765935552041E+18</v>
      </c>
      <c r="M7" s="25">
        <f t="shared" si="5"/>
        <v>1.0645911122815863E-4</v>
      </c>
      <c r="N7" s="26">
        <f t="shared" si="6"/>
        <v>7.6755274438936901E-5</v>
      </c>
      <c r="O7">
        <f t="shared" si="7"/>
        <v>0.30172935509270127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20</v>
      </c>
      <c r="E8" s="19">
        <f t="shared" si="0"/>
        <v>60</v>
      </c>
      <c r="F8" s="20">
        <f t="shared" si="2"/>
        <v>23.094010767585033</v>
      </c>
      <c r="G8" s="20">
        <v>6</v>
      </c>
      <c r="H8" s="22">
        <f t="shared" si="3"/>
        <v>7.053718755670233</v>
      </c>
      <c r="I8" s="20">
        <v>1</v>
      </c>
      <c r="J8" s="21">
        <f t="shared" si="1"/>
        <v>1732050807568877.5</v>
      </c>
      <c r="K8" s="20">
        <f t="shared" si="4"/>
        <v>1.1220184543019693E+18</v>
      </c>
      <c r="L8" s="20">
        <f t="shared" si="4"/>
        <v>4.2714776027385119E+19</v>
      </c>
      <c r="M8" s="25">
        <f t="shared" si="5"/>
        <v>2.1480904771301789E-4</v>
      </c>
      <c r="N8" s="26">
        <f t="shared" si="6"/>
        <v>4.0549218997623497E-5</v>
      </c>
      <c r="O8">
        <f t="shared" si="7"/>
        <v>8.836519584585191E-2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20</v>
      </c>
      <c r="E9" s="19">
        <f t="shared" si="0"/>
        <v>60</v>
      </c>
      <c r="F9" s="20">
        <f t="shared" si="2"/>
        <v>23.094010767585033</v>
      </c>
      <c r="G9" s="20">
        <v>6</v>
      </c>
      <c r="H9" s="22">
        <f t="shared" si="3"/>
        <v>6.8957187564847757</v>
      </c>
      <c r="I9" s="20">
        <v>1</v>
      </c>
      <c r="J9" s="21">
        <f t="shared" si="1"/>
        <v>1212435565298214.5</v>
      </c>
      <c r="K9" s="20">
        <f t="shared" si="4"/>
        <v>1.1220184543019693E+18</v>
      </c>
      <c r="L9" s="20">
        <f t="shared" si="4"/>
        <v>2.4750167061344182E+19</v>
      </c>
      <c r="M9" s="25">
        <f t="shared" si="5"/>
        <v>1.7614181484803092E-4</v>
      </c>
      <c r="N9" s="26">
        <f t="shared" si="6"/>
        <v>4.8986964907879178E-5</v>
      </c>
      <c r="O9">
        <f t="shared" si="7"/>
        <v>0.12713971791185369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20</v>
      </c>
      <c r="E10" s="19">
        <f>IF($C$17="max",60,40)</f>
        <v>40</v>
      </c>
      <c r="F10" s="20">
        <f t="shared" si="2"/>
        <v>31.114476537208251</v>
      </c>
      <c r="G10" s="20">
        <v>6</v>
      </c>
      <c r="H10" s="22">
        <f t="shared" si="3"/>
        <v>7.0402502996724099</v>
      </c>
      <c r="I10" s="20">
        <v>1</v>
      </c>
      <c r="J10" s="21">
        <f t="shared" si="1"/>
        <v>336036346601849.19</v>
      </c>
      <c r="K10" s="20">
        <f t="shared" si="4"/>
        <v>1.1220184543019693E+18</v>
      </c>
      <c r="L10" s="20">
        <f t="shared" si="4"/>
        <v>4.0773261213909852E+19</v>
      </c>
      <c r="M10" s="25">
        <f t="shared" si="5"/>
        <v>4.2251551938352829E-5</v>
      </c>
      <c r="N10" s="26">
        <f t="shared" si="6"/>
        <v>8.241586191472217E-6</v>
      </c>
      <c r="O10">
        <f t="shared" si="7"/>
        <v>9.1148536584750903E-2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20</v>
      </c>
      <c r="E11" s="19">
        <f>IF($C$17="max",60,40)</f>
        <v>40</v>
      </c>
      <c r="F11" s="20">
        <f t="shared" si="2"/>
        <v>31.114476537208251</v>
      </c>
      <c r="G11" s="20">
        <v>6</v>
      </c>
      <c r="H11" s="22">
        <f t="shared" si="3"/>
        <v>6.6810241311988214</v>
      </c>
      <c r="I11" s="20">
        <v>1</v>
      </c>
      <c r="J11" s="21">
        <f t="shared" si="1"/>
        <v>149349487378599.62</v>
      </c>
      <c r="K11" s="20">
        <f t="shared" si="4"/>
        <v>1.1220184543019693E+18</v>
      </c>
      <c r="L11" s="20">
        <f t="shared" si="4"/>
        <v>1.1790607893945117E+19</v>
      </c>
      <c r="M11" s="25">
        <f t="shared" si="5"/>
        <v>2.6581291454791577E-5</v>
      </c>
      <c r="N11" s="26">
        <f t="shared" si="6"/>
        <v>1.2666818260939348E-5</v>
      </c>
      <c r="O11">
        <f t="shared" si="7"/>
        <v>0.20843750633745192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20</v>
      </c>
      <c r="E12" s="19">
        <f>IF($C$17="max",60,40)</f>
        <v>40</v>
      </c>
      <c r="F12" s="20">
        <f t="shared" si="2"/>
        <v>31.114476537208251</v>
      </c>
      <c r="G12" s="20">
        <v>6</v>
      </c>
      <c r="H12" s="22">
        <f t="shared" si="3"/>
        <v>6.9128127883319443</v>
      </c>
      <c r="I12" s="20">
        <v>1</v>
      </c>
      <c r="J12" s="21">
        <f t="shared" si="1"/>
        <v>252027259951386.84</v>
      </c>
      <c r="K12" s="20">
        <f t="shared" si="4"/>
        <v>1.1220184543019693E+18</v>
      </c>
      <c r="L12" s="20">
        <f t="shared" si="4"/>
        <v>2.6255432849302675E+19</v>
      </c>
      <c r="M12" s="25">
        <f t="shared" si="5"/>
        <v>3.6004620965154482E-5</v>
      </c>
      <c r="N12" s="26">
        <f t="shared" si="6"/>
        <v>9.5990517999812939E-6</v>
      </c>
      <c r="O12">
        <f t="shared" si="7"/>
        <v>0.12223264558520136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6.9081979020301265</v>
      </c>
      <c r="M16" s="20"/>
      <c r="N16" s="20"/>
    </row>
    <row r="17" spans="1:14" ht="16" thickBot="1" x14ac:dyDescent="0.4">
      <c r="A17" s="126" t="s">
        <v>33</v>
      </c>
      <c r="B17" s="127">
        <v>20</v>
      </c>
      <c r="C17" s="127" t="s">
        <v>32</v>
      </c>
      <c r="D17" s="127" t="s">
        <v>32</v>
      </c>
      <c r="E17" s="127" t="s">
        <v>29</v>
      </c>
      <c r="F17" s="128">
        <v>29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6.780760390689661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6.6478199468247547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1.0645911122815863E-4</v>
      </c>
      <c r="K19" s="20">
        <f t="shared" si="10"/>
        <v>9393.2777426334378</v>
      </c>
      <c r="L19" s="37">
        <f t="shared" si="11"/>
        <v>6.5203824354842892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>IF($A$17="FFN",IF($E$17="GR",M8,N8),0.00000000001)</f>
        <v>2.1480904771301789E-4</v>
      </c>
      <c r="K20" s="20">
        <f t="shared" si="10"/>
        <v>4655.2973938788045</v>
      </c>
      <c r="L20" s="37">
        <f t="shared" si="11"/>
        <v>7.053718755670233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ref="J21" si="12">IF($A$17="FFN",IF($E$17="GR",M9,N9),0.00000000001)</f>
        <v>1.7614181484803092E-4</v>
      </c>
      <c r="K21" s="20">
        <f t="shared" si="10"/>
        <v>5677.2436508773653</v>
      </c>
      <c r="L21" s="37">
        <f t="shared" si="11"/>
        <v>6.8957187564847757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4.2251551938352829E-5</v>
      </c>
      <c r="K22" s="20">
        <f t="shared" si="10"/>
        <v>23667.769682378792</v>
      </c>
      <c r="L22" s="37">
        <f t="shared" si="11"/>
        <v>7.0402502996724099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2.6581291454791577E-5</v>
      </c>
      <c r="K23" s="20">
        <f t="shared" si="10"/>
        <v>37620.444503261286</v>
      </c>
      <c r="L23" s="37">
        <f t="shared" si="11"/>
        <v>6.6810241311988214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3.6004620965154482E-5</v>
      </c>
      <c r="K24" s="20">
        <f t="shared" si="10"/>
        <v>27774.212675861989</v>
      </c>
      <c r="L24" s="37">
        <f t="shared" si="11"/>
        <v>6.9128127883319443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3.7499999999999999E-2</v>
      </c>
      <c r="C28" s="1">
        <v>6.2300000000000001E-2</v>
      </c>
      <c r="D28" s="1">
        <v>0.215</v>
      </c>
      <c r="E28" s="1">
        <v>0.28399999999999997</v>
      </c>
      <c r="F28" s="1">
        <v>0.48699999999999999</v>
      </c>
      <c r="G28">
        <v>0</v>
      </c>
    </row>
    <row r="29" spans="1:14" x14ac:dyDescent="0.25">
      <c r="A29">
        <v>2</v>
      </c>
      <c r="B29" s="1">
        <v>4.2500000000000003E-2</v>
      </c>
      <c r="C29" s="1">
        <v>7.0699999999999999E-2</v>
      </c>
      <c r="D29" s="1">
        <v>0.248</v>
      </c>
      <c r="E29" s="1">
        <v>0.32900000000000001</v>
      </c>
      <c r="F29" s="1">
        <v>0.55800000000000005</v>
      </c>
      <c r="G29">
        <v>0</v>
      </c>
    </row>
    <row r="30" spans="1:14" x14ac:dyDescent="0.25">
      <c r="A30">
        <v>3</v>
      </c>
      <c r="B30" s="1">
        <v>5.3699999999999998E-2</v>
      </c>
      <c r="C30" s="1">
        <v>9.01E-2</v>
      </c>
      <c r="D30" s="1">
        <v>0.32</v>
      </c>
      <c r="E30" s="1">
        <v>0.42499999999999999</v>
      </c>
      <c r="F30" s="1">
        <v>0.73399999999999999</v>
      </c>
      <c r="G30">
        <v>0</v>
      </c>
    </row>
    <row r="31" spans="1:14" x14ac:dyDescent="0.25">
      <c r="A31">
        <v>4</v>
      </c>
      <c r="B31" s="1">
        <v>8.9399999999999993E-2</v>
      </c>
      <c r="C31" s="1">
        <v>0.14899999999999999</v>
      </c>
      <c r="D31" s="1">
        <v>0.52100000000000002</v>
      </c>
      <c r="E31" s="1">
        <v>0.69499999999999995</v>
      </c>
      <c r="F31" s="1">
        <v>1.18</v>
      </c>
      <c r="G31">
        <v>0</v>
      </c>
    </row>
    <row r="32" spans="1:14" x14ac:dyDescent="0.25">
      <c r="A32">
        <v>5</v>
      </c>
      <c r="B32" s="1">
        <v>9.0899999999999995E-2</v>
      </c>
      <c r="C32" s="1">
        <v>0.14699999999999999</v>
      </c>
      <c r="D32" s="1">
        <v>0.50700000000000001</v>
      </c>
      <c r="E32" s="1">
        <v>0.67900000000000005</v>
      </c>
      <c r="F32" s="1">
        <v>1.18</v>
      </c>
      <c r="G32">
        <v>0</v>
      </c>
    </row>
    <row r="33" spans="1:7" x14ac:dyDescent="0.25">
      <c r="A33">
        <v>6</v>
      </c>
      <c r="B33" s="1">
        <v>6.4500000000000002E-2</v>
      </c>
      <c r="C33" s="1">
        <v>0.10199999999999999</v>
      </c>
      <c r="D33" s="1">
        <v>0.35499999999999998</v>
      </c>
      <c r="E33" s="1">
        <v>0.47799999999999998</v>
      </c>
      <c r="F33" s="1">
        <v>0.85</v>
      </c>
      <c r="G33">
        <v>0</v>
      </c>
    </row>
    <row r="34" spans="1:7" x14ac:dyDescent="0.25">
      <c r="A34">
        <v>7</v>
      </c>
      <c r="B34" s="1">
        <v>4.6699999999999998E-2</v>
      </c>
      <c r="C34" s="1">
        <v>7.5600000000000001E-2</v>
      </c>
      <c r="D34" s="1">
        <v>0.27800000000000002</v>
      </c>
      <c r="E34" s="1">
        <v>0.379</v>
      </c>
      <c r="F34" s="1">
        <v>0.69499999999999995</v>
      </c>
      <c r="G34">
        <v>0</v>
      </c>
    </row>
    <row r="35" spans="1:7" x14ac:dyDescent="0.25">
      <c r="A35">
        <v>8</v>
      </c>
      <c r="B35" s="1">
        <v>3.2800000000000003E-2</v>
      </c>
      <c r="C35" s="1">
        <v>5.3400000000000003E-2</v>
      </c>
      <c r="D35" s="1">
        <v>0.20200000000000001</v>
      </c>
      <c r="E35" s="1">
        <v>0.27700000000000002</v>
      </c>
      <c r="F35" s="1">
        <v>0.51200000000000001</v>
      </c>
      <c r="G35">
        <v>0</v>
      </c>
    </row>
    <row r="36" spans="1:7" x14ac:dyDescent="0.25">
      <c r="A36">
        <v>9</v>
      </c>
      <c r="B36" s="1">
        <v>1.29E-2</v>
      </c>
      <c r="C36" s="1">
        <v>2.1600000000000001E-2</v>
      </c>
      <c r="D36" s="1">
        <v>9.0999999999999998E-2</v>
      </c>
      <c r="E36" s="1">
        <v>0.127</v>
      </c>
      <c r="F36" s="1">
        <v>0.24399999999999999</v>
      </c>
      <c r="G36">
        <v>0</v>
      </c>
    </row>
    <row r="37" spans="1:7" x14ac:dyDescent="0.25">
      <c r="A37">
        <v>10</v>
      </c>
      <c r="B37" s="1">
        <v>4.7299999999999998E-3</v>
      </c>
      <c r="C37" s="1">
        <v>8.1600000000000006E-3</v>
      </c>
      <c r="D37" s="1">
        <v>3.8600000000000002E-2</v>
      </c>
      <c r="E37" s="1">
        <v>5.5899999999999998E-2</v>
      </c>
      <c r="F37" s="1">
        <v>0.114</v>
      </c>
      <c r="G37">
        <v>10000</v>
      </c>
    </row>
    <row r="38" spans="1:7" x14ac:dyDescent="0.25">
      <c r="A38">
        <v>11</v>
      </c>
      <c r="B38" s="1">
        <v>2.2799999999999999E-3</v>
      </c>
      <c r="C38" s="1">
        <v>3.98E-3</v>
      </c>
      <c r="D38" s="1">
        <v>2.0199999999999999E-2</v>
      </c>
      <c r="E38" s="1">
        <v>2.9600000000000001E-2</v>
      </c>
      <c r="F38" s="1">
        <v>6.1400000000000003E-2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5.8200000000000002E-2</v>
      </c>
      <c r="C41" s="1">
        <v>9.1399999999999995E-2</v>
      </c>
      <c r="D41" s="1">
        <v>0.25600000000000001</v>
      </c>
      <c r="E41" s="1">
        <v>0.32600000000000001</v>
      </c>
      <c r="F41" s="1">
        <v>0.51900000000000002</v>
      </c>
      <c r="G41">
        <v>0</v>
      </c>
    </row>
    <row r="42" spans="1:7" x14ac:dyDescent="0.25">
      <c r="A42">
        <v>2</v>
      </c>
      <c r="B42" s="1">
        <v>6.2700000000000006E-2</v>
      </c>
      <c r="C42" s="1">
        <v>9.9299999999999999E-2</v>
      </c>
      <c r="D42" s="1">
        <v>0.28199999999999997</v>
      </c>
      <c r="E42" s="1">
        <v>0.35899999999999999</v>
      </c>
      <c r="F42" s="1">
        <v>0.57299999999999995</v>
      </c>
      <c r="G42">
        <v>0</v>
      </c>
    </row>
    <row r="43" spans="1:7" x14ac:dyDescent="0.25">
      <c r="A43">
        <v>3</v>
      </c>
      <c r="B43" s="1">
        <v>7.7100000000000002E-2</v>
      </c>
      <c r="C43" s="1">
        <v>0.124</v>
      </c>
      <c r="D43" s="1">
        <v>0.35799999999999998</v>
      </c>
      <c r="E43" s="1">
        <v>0.45500000000000002</v>
      </c>
      <c r="F43" s="1">
        <v>0.72799999999999998</v>
      </c>
      <c r="G43">
        <v>0</v>
      </c>
    </row>
    <row r="44" spans="1:7" x14ac:dyDescent="0.25">
      <c r="A44">
        <v>4</v>
      </c>
      <c r="B44" s="1">
        <v>0.121</v>
      </c>
      <c r="C44" s="1">
        <v>0.19800000000000001</v>
      </c>
      <c r="D44" s="1">
        <v>0.58599999999999997</v>
      </c>
      <c r="E44" s="1">
        <v>0.749</v>
      </c>
      <c r="F44" s="1">
        <v>1.2</v>
      </c>
      <c r="G44">
        <v>0</v>
      </c>
    </row>
    <row r="45" spans="1:7" x14ac:dyDescent="0.25">
      <c r="A45">
        <v>5</v>
      </c>
      <c r="B45" s="1">
        <v>0.13700000000000001</v>
      </c>
      <c r="C45" s="1">
        <v>0.222</v>
      </c>
      <c r="D45" s="1">
        <v>0.67200000000000004</v>
      </c>
      <c r="E45" s="1">
        <v>0.86399999999999999</v>
      </c>
      <c r="F45" s="1">
        <v>1.43</v>
      </c>
      <c r="G45">
        <v>0</v>
      </c>
    </row>
    <row r="46" spans="1:7" x14ac:dyDescent="0.25">
      <c r="A46">
        <v>6</v>
      </c>
      <c r="B46" s="1">
        <v>0.10299999999999999</v>
      </c>
      <c r="C46" s="1">
        <v>0.16600000000000001</v>
      </c>
      <c r="D46" s="1">
        <v>0.52400000000000002</v>
      </c>
      <c r="E46" s="1">
        <v>0.69499999999999995</v>
      </c>
      <c r="F46" s="1">
        <v>1.2</v>
      </c>
      <c r="G46">
        <v>0</v>
      </c>
    </row>
    <row r="47" spans="1:7" x14ac:dyDescent="0.25">
      <c r="A47">
        <v>7</v>
      </c>
      <c r="B47" s="1">
        <v>8.0199999999999994E-2</v>
      </c>
      <c r="C47" s="1">
        <v>0.129</v>
      </c>
      <c r="D47" s="1">
        <v>0.42099999999999999</v>
      </c>
      <c r="E47" s="1">
        <v>0.56299999999999994</v>
      </c>
      <c r="F47" s="1">
        <v>0.998</v>
      </c>
      <c r="G47">
        <v>0</v>
      </c>
    </row>
    <row r="48" spans="1:7" x14ac:dyDescent="0.25">
      <c r="A48">
        <v>8</v>
      </c>
      <c r="B48" s="1">
        <v>6.3700000000000007E-2</v>
      </c>
      <c r="C48" s="1">
        <v>0.10299999999999999</v>
      </c>
      <c r="D48" s="1">
        <v>0.34699999999999998</v>
      </c>
      <c r="E48" s="1">
        <v>0.46800000000000003</v>
      </c>
      <c r="F48" s="1">
        <v>0.83399999999999996</v>
      </c>
      <c r="G48">
        <v>0</v>
      </c>
    </row>
    <row r="49" spans="1:7" x14ac:dyDescent="0.25">
      <c r="A49">
        <v>9</v>
      </c>
      <c r="B49" s="1">
        <v>2.6599999999999999E-2</v>
      </c>
      <c r="C49" s="1">
        <v>4.3400000000000001E-2</v>
      </c>
      <c r="D49" s="1">
        <v>0.159</v>
      </c>
      <c r="E49" s="1">
        <v>0.218</v>
      </c>
      <c r="F49" s="1">
        <v>0.40799999999999997</v>
      </c>
      <c r="G49">
        <v>0</v>
      </c>
    </row>
    <row r="50" spans="1:7" x14ac:dyDescent="0.25">
      <c r="A50">
        <v>10</v>
      </c>
      <c r="B50" s="1">
        <v>8.8900000000000003E-3</v>
      </c>
      <c r="C50" s="1">
        <v>1.49E-2</v>
      </c>
      <c r="D50" s="1">
        <v>6.1499999999999999E-2</v>
      </c>
      <c r="E50" s="1">
        <v>8.6999999999999994E-2</v>
      </c>
      <c r="F50" s="1">
        <v>0.17</v>
      </c>
      <c r="G50">
        <v>0</v>
      </c>
    </row>
    <row r="51" spans="1:7" x14ac:dyDescent="0.25">
      <c r="A51">
        <v>11</v>
      </c>
      <c r="B51" s="1">
        <v>4.0200000000000001E-3</v>
      </c>
      <c r="C51" s="1">
        <v>6.9199999999999999E-3</v>
      </c>
      <c r="D51" s="1">
        <v>3.2800000000000003E-2</v>
      </c>
      <c r="E51" s="1">
        <v>4.7199999999999999E-2</v>
      </c>
      <c r="F51" s="1">
        <v>9.3600000000000003E-2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4.0300000000000002E-2</v>
      </c>
      <c r="C54" s="1">
        <v>7.4999999999999997E-2</v>
      </c>
      <c r="D54" s="1">
        <v>0.34499999999999997</v>
      </c>
      <c r="E54" s="1">
        <v>0.495</v>
      </c>
      <c r="F54" s="1">
        <v>1.02</v>
      </c>
      <c r="G54">
        <v>0</v>
      </c>
    </row>
    <row r="55" spans="1:7" x14ac:dyDescent="0.25">
      <c r="A55">
        <v>2</v>
      </c>
      <c r="B55" s="1">
        <v>5.3199999999999997E-2</v>
      </c>
      <c r="C55" s="1">
        <v>0.10100000000000001</v>
      </c>
      <c r="D55" s="1">
        <v>0.47299999999999998</v>
      </c>
      <c r="E55" s="1">
        <v>0.68</v>
      </c>
      <c r="F55" s="1">
        <v>1.4</v>
      </c>
      <c r="G55">
        <v>0</v>
      </c>
    </row>
    <row r="56" spans="1:7" x14ac:dyDescent="0.25">
      <c r="A56">
        <v>3</v>
      </c>
      <c r="B56" s="1">
        <v>6.7900000000000002E-2</v>
      </c>
      <c r="C56" s="1">
        <v>0.13100000000000001</v>
      </c>
      <c r="D56" s="1">
        <v>0.621</v>
      </c>
      <c r="E56" s="1">
        <v>0.89600000000000002</v>
      </c>
      <c r="F56" s="1">
        <v>1.85</v>
      </c>
      <c r="G56">
        <v>0</v>
      </c>
    </row>
    <row r="57" spans="1:7" x14ac:dyDescent="0.25">
      <c r="A57">
        <v>4</v>
      </c>
      <c r="B57" s="1">
        <v>8.8800000000000004E-2</v>
      </c>
      <c r="C57" s="1">
        <v>0.17</v>
      </c>
      <c r="D57" s="1">
        <v>0.78800000000000003</v>
      </c>
      <c r="E57" s="1">
        <v>1.1299999999999999</v>
      </c>
      <c r="F57" s="1">
        <v>2.29</v>
      </c>
      <c r="G57">
        <v>0</v>
      </c>
    </row>
    <row r="58" spans="1:7" x14ac:dyDescent="0.25">
      <c r="A58">
        <v>5</v>
      </c>
      <c r="B58" s="1">
        <v>7.4800000000000005E-2</v>
      </c>
      <c r="C58" s="1">
        <v>0.13700000000000001</v>
      </c>
      <c r="D58" s="1">
        <v>0.629</v>
      </c>
      <c r="E58" s="1">
        <v>0.90900000000000003</v>
      </c>
      <c r="F58" s="1">
        <v>1.9</v>
      </c>
      <c r="G58">
        <v>0</v>
      </c>
    </row>
    <row r="59" spans="1:7" x14ac:dyDescent="0.25">
      <c r="A59">
        <v>6</v>
      </c>
      <c r="B59" s="1">
        <v>5.1900000000000002E-2</v>
      </c>
      <c r="C59" s="1">
        <v>9.4500000000000001E-2</v>
      </c>
      <c r="D59" s="1">
        <v>0.44700000000000001</v>
      </c>
      <c r="E59" s="1">
        <v>0.65400000000000003</v>
      </c>
      <c r="F59" s="1">
        <v>1.39</v>
      </c>
      <c r="G59">
        <v>0</v>
      </c>
    </row>
    <row r="60" spans="1:7" x14ac:dyDescent="0.25">
      <c r="A60">
        <v>7</v>
      </c>
      <c r="B60" s="1">
        <v>3.6400000000000002E-2</v>
      </c>
      <c r="C60" s="1">
        <v>6.6199999999999995E-2</v>
      </c>
      <c r="D60" s="1">
        <v>0.32300000000000001</v>
      </c>
      <c r="E60" s="1">
        <v>0.47699999999999998</v>
      </c>
      <c r="F60" s="1">
        <v>1.03</v>
      </c>
      <c r="G60">
        <v>0</v>
      </c>
    </row>
    <row r="61" spans="1:7" x14ac:dyDescent="0.25">
      <c r="A61">
        <v>8</v>
      </c>
      <c r="B61" s="1">
        <v>2.8299999999999999E-2</v>
      </c>
      <c r="C61" s="1">
        <v>5.1200000000000002E-2</v>
      </c>
      <c r="D61" s="1">
        <v>0.253</v>
      </c>
      <c r="E61" s="1">
        <v>0.376</v>
      </c>
      <c r="F61" s="1">
        <v>0.81699999999999995</v>
      </c>
      <c r="G61">
        <v>0</v>
      </c>
    </row>
    <row r="62" spans="1:7" x14ac:dyDescent="0.25">
      <c r="A62">
        <v>9</v>
      </c>
      <c r="B62" s="1">
        <v>1.26E-2</v>
      </c>
      <c r="C62" s="1">
        <v>2.3400000000000001E-2</v>
      </c>
      <c r="D62" s="1">
        <v>0.13200000000000001</v>
      </c>
      <c r="E62" s="1">
        <v>0.20200000000000001</v>
      </c>
      <c r="F62" s="1">
        <v>0.46300000000000002</v>
      </c>
      <c r="G62">
        <v>0</v>
      </c>
    </row>
    <row r="63" spans="1:7" x14ac:dyDescent="0.25">
      <c r="A63">
        <v>10</v>
      </c>
      <c r="B63" s="1">
        <v>5.1200000000000004E-3</v>
      </c>
      <c r="C63" s="1">
        <v>9.7099999999999999E-3</v>
      </c>
      <c r="D63" s="1">
        <v>6.2399999999999997E-2</v>
      </c>
      <c r="E63" s="1">
        <v>9.7500000000000003E-2</v>
      </c>
      <c r="F63" s="1">
        <v>0.23100000000000001</v>
      </c>
      <c r="G63">
        <v>0</v>
      </c>
    </row>
    <row r="64" spans="1:7" x14ac:dyDescent="0.25">
      <c r="A64">
        <v>11</v>
      </c>
      <c r="B64" s="1">
        <v>2.65E-3</v>
      </c>
      <c r="C64" s="1">
        <v>5.0099999999999997E-3</v>
      </c>
      <c r="D64" s="1">
        <v>3.2500000000000001E-2</v>
      </c>
      <c r="E64" s="1">
        <v>5.0700000000000002E-2</v>
      </c>
      <c r="F64" s="1">
        <v>0.11899999999999999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4.8599999999999997E-2</v>
      </c>
      <c r="C67" s="1">
        <v>8.1600000000000006E-2</v>
      </c>
      <c r="D67" s="1">
        <v>0.28799999999999998</v>
      </c>
      <c r="E67" s="1">
        <v>0.39100000000000001</v>
      </c>
      <c r="F67" s="1">
        <v>0.71699999999999997</v>
      </c>
      <c r="G67">
        <v>0</v>
      </c>
    </row>
    <row r="68" spans="1:7" x14ac:dyDescent="0.25">
      <c r="A68">
        <v>2</v>
      </c>
      <c r="B68" s="1">
        <v>5.7599999999999998E-2</v>
      </c>
      <c r="C68" s="1">
        <v>9.6299999999999997E-2</v>
      </c>
      <c r="D68" s="1">
        <v>0.34399999999999997</v>
      </c>
      <c r="E68" s="1">
        <v>0.46500000000000002</v>
      </c>
      <c r="F68" s="1">
        <v>0.85099999999999998</v>
      </c>
      <c r="G68">
        <v>0</v>
      </c>
    </row>
    <row r="69" spans="1:7" x14ac:dyDescent="0.25">
      <c r="A69">
        <v>3</v>
      </c>
      <c r="B69" s="1">
        <v>6.7400000000000002E-2</v>
      </c>
      <c r="C69" s="1">
        <v>0.114</v>
      </c>
      <c r="D69" s="1">
        <v>0.40600000000000003</v>
      </c>
      <c r="E69" s="1">
        <v>0.55100000000000005</v>
      </c>
      <c r="F69" s="1">
        <v>1.02</v>
      </c>
      <c r="G69">
        <v>0</v>
      </c>
    </row>
    <row r="70" spans="1:7" x14ac:dyDescent="0.25">
      <c r="A70">
        <v>4</v>
      </c>
      <c r="B70" s="1">
        <v>0.122</v>
      </c>
      <c r="C70" s="1">
        <v>0.20799999999999999</v>
      </c>
      <c r="D70" s="1">
        <v>0.76400000000000001</v>
      </c>
      <c r="E70" s="1">
        <v>1.05</v>
      </c>
      <c r="F70" s="1">
        <v>1.96</v>
      </c>
      <c r="G70">
        <v>0</v>
      </c>
    </row>
    <row r="71" spans="1:7" x14ac:dyDescent="0.25">
      <c r="A71">
        <v>5</v>
      </c>
      <c r="B71" s="1">
        <v>9.9699999999999997E-2</v>
      </c>
      <c r="C71" s="1">
        <v>0.16900000000000001</v>
      </c>
      <c r="D71" s="1">
        <v>0.61799999999999999</v>
      </c>
      <c r="E71" s="1">
        <v>0.84499999999999997</v>
      </c>
      <c r="F71" s="1">
        <v>1.58</v>
      </c>
      <c r="G71">
        <v>0</v>
      </c>
    </row>
    <row r="72" spans="1:7" x14ac:dyDescent="0.25">
      <c r="A72">
        <v>6</v>
      </c>
      <c r="B72" s="1">
        <v>6.93E-2</v>
      </c>
      <c r="C72" s="1">
        <v>0.11600000000000001</v>
      </c>
      <c r="D72" s="1">
        <v>0.42799999999999999</v>
      </c>
      <c r="E72" s="1">
        <v>0.58799999999999997</v>
      </c>
      <c r="F72" s="1">
        <v>1.1100000000000001</v>
      </c>
      <c r="G72">
        <v>0</v>
      </c>
    </row>
    <row r="73" spans="1:7" x14ac:dyDescent="0.25">
      <c r="A73">
        <v>7</v>
      </c>
      <c r="B73" s="1">
        <v>5.3800000000000001E-2</v>
      </c>
      <c r="C73" s="1">
        <v>8.9899999999999994E-2</v>
      </c>
      <c r="D73" s="1">
        <v>0.34200000000000003</v>
      </c>
      <c r="E73" s="1">
        <v>0.47399999999999998</v>
      </c>
      <c r="F73" s="1">
        <v>0.91100000000000003</v>
      </c>
      <c r="G73">
        <v>0</v>
      </c>
    </row>
    <row r="74" spans="1:7" x14ac:dyDescent="0.25">
      <c r="A74">
        <v>8</v>
      </c>
      <c r="B74" s="1">
        <v>4.1399999999999999E-2</v>
      </c>
      <c r="C74" s="1">
        <v>6.9000000000000006E-2</v>
      </c>
      <c r="D74" s="1">
        <v>0.26900000000000002</v>
      </c>
      <c r="E74" s="1">
        <v>0.377</v>
      </c>
      <c r="F74" s="1">
        <v>0.73899999999999999</v>
      </c>
      <c r="G74">
        <v>0</v>
      </c>
    </row>
    <row r="75" spans="1:7" x14ac:dyDescent="0.25">
      <c r="A75">
        <v>9</v>
      </c>
      <c r="B75" s="1">
        <v>1.7299999999999999E-2</v>
      </c>
      <c r="C75" s="1">
        <v>2.9499999999999998E-2</v>
      </c>
      <c r="D75" s="1">
        <v>0.13300000000000001</v>
      </c>
      <c r="E75" s="1">
        <v>0.19400000000000001</v>
      </c>
      <c r="F75" s="1">
        <v>0.40699999999999997</v>
      </c>
      <c r="G75">
        <v>0</v>
      </c>
    </row>
    <row r="76" spans="1:7" x14ac:dyDescent="0.25">
      <c r="A76">
        <v>10</v>
      </c>
      <c r="B76" s="1">
        <v>6.0699999999999999E-3</v>
      </c>
      <c r="C76" s="1">
        <v>1.06E-2</v>
      </c>
      <c r="D76" s="1">
        <v>5.5199999999999999E-2</v>
      </c>
      <c r="E76" s="1">
        <v>8.3799999999999999E-2</v>
      </c>
      <c r="F76" s="1">
        <v>0.186</v>
      </c>
      <c r="G76">
        <v>0</v>
      </c>
    </row>
    <row r="77" spans="1:7" x14ac:dyDescent="0.25">
      <c r="A77">
        <v>11</v>
      </c>
      <c r="B77" s="1">
        <v>3.2100000000000002E-3</v>
      </c>
      <c r="C77" s="1">
        <v>5.5900000000000004E-3</v>
      </c>
      <c r="D77" s="1">
        <v>2.98E-2</v>
      </c>
      <c r="E77" s="1">
        <v>4.5199999999999997E-2</v>
      </c>
      <c r="F77" s="1">
        <v>0.10100000000000001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20</v>
      </c>
      <c r="E4" s="19">
        <f t="shared" ref="E4:E9" si="0">IF($C$17="max",80,60)</f>
        <v>60</v>
      </c>
      <c r="F4" s="20">
        <f>D4/SIN(E4*PI()/180)</f>
        <v>23.094010767585033</v>
      </c>
      <c r="G4" s="20">
        <v>6</v>
      </c>
      <c r="H4" s="22">
        <f>3.93+1.02*LOG(C4*F4)</f>
        <v>6.9081979020301265</v>
      </c>
      <c r="I4" s="20">
        <v>1</v>
      </c>
      <c r="J4" s="21">
        <f t="shared" ref="J4:J12" si="1">$C$2*C4*F4*1000000*B4*0.001</f>
        <v>997661265159673.5</v>
      </c>
      <c r="K4" s="20">
        <f>POWER(10,1.5*G4+9.05)</f>
        <v>1.1220184543019693E+18</v>
      </c>
      <c r="L4" s="20">
        <f>POWER(10,1.5*H4+9.05)</f>
        <v>2.584025844754262E+19</v>
      </c>
      <c r="M4" s="25">
        <f>J4*(1.5-I4)/I4*(1-O4)/O4/(L4-K4)</f>
        <v>1.4317472188931415E-4</v>
      </c>
      <c r="N4" s="26">
        <f>J4/L4</f>
        <v>3.8608795929227637E-5</v>
      </c>
      <c r="O4">
        <f>POWER(10,-I4*(H4-G4))</f>
        <v>0.12353843574782518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20</v>
      </c>
      <c r="E5" s="19">
        <f t="shared" si="0"/>
        <v>60</v>
      </c>
      <c r="F5" s="20">
        <f t="shared" ref="F5:F12" si="2">D5/SIN(E5*PI()/180)</f>
        <v>23.094010767585033</v>
      </c>
      <c r="G5" s="20">
        <v>6</v>
      </c>
      <c r="H5" s="22">
        <f t="shared" ref="H5:H12" si="3">3.93+1.02*LOG(C5*F5)</f>
        <v>6.780760390689661</v>
      </c>
      <c r="I5" s="20">
        <v>1</v>
      </c>
      <c r="J5" s="21">
        <f t="shared" si="1"/>
        <v>748245948869755</v>
      </c>
      <c r="K5" s="20">
        <f t="shared" ref="K5:L12" si="4">POWER(10,1.5*G5+9.05)</f>
        <v>1.1220184543019693E+18</v>
      </c>
      <c r="L5" s="20">
        <f t="shared" si="4"/>
        <v>1.6639512030169131E+19</v>
      </c>
      <c r="M5" s="25">
        <f t="shared" ref="M5:M12" si="5">J5*(1.5-I5)/I5*(1-O5)/O5/(L5-K5)</f>
        <v>1.2142046764335344E-4</v>
      </c>
      <c r="N5" s="26">
        <f t="shared" ref="N5:N12" si="6">J5/L5</f>
        <v>4.4968022350241334E-5</v>
      </c>
      <c r="O5">
        <f t="shared" ref="O5:O12" si="7">POWER(10,-I5*(H5-G5))</f>
        <v>0.16566837382927743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20</v>
      </c>
      <c r="E6" s="19">
        <f t="shared" si="0"/>
        <v>60</v>
      </c>
      <c r="F6" s="20">
        <f t="shared" si="2"/>
        <v>23.094010767585033</v>
      </c>
      <c r="G6" s="20">
        <v>6</v>
      </c>
      <c r="H6" s="22">
        <f t="shared" si="3"/>
        <v>6.6478199468247547</v>
      </c>
      <c r="I6" s="20">
        <v>1</v>
      </c>
      <c r="J6" s="21">
        <f t="shared" si="1"/>
        <v>554256258422040.81</v>
      </c>
      <c r="K6" s="20">
        <f t="shared" si="4"/>
        <v>1.1220184543019693E+18</v>
      </c>
      <c r="L6" s="20">
        <f t="shared" si="4"/>
        <v>1.0513078814262442E+19</v>
      </c>
      <c r="M6" s="25">
        <f t="shared" si="5"/>
        <v>1.0164554365237418E-4</v>
      </c>
      <c r="N6" s="26">
        <f t="shared" si="6"/>
        <v>5.2720641423339827E-5</v>
      </c>
      <c r="O6">
        <f t="shared" si="7"/>
        <v>0.2249987229654633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20</v>
      </c>
      <c r="E7" s="19">
        <f t="shared" si="0"/>
        <v>60</v>
      </c>
      <c r="F7" s="20">
        <f t="shared" si="2"/>
        <v>23.094010767585033</v>
      </c>
      <c r="G7" s="20">
        <v>6</v>
      </c>
      <c r="H7" s="22">
        <f t="shared" si="3"/>
        <v>6.5203824354842892</v>
      </c>
      <c r="I7" s="20">
        <v>1</v>
      </c>
      <c r="J7" s="21">
        <f t="shared" si="1"/>
        <v>519615242270663.31</v>
      </c>
      <c r="K7" s="20">
        <f t="shared" si="4"/>
        <v>1.1220184543019693E+18</v>
      </c>
      <c r="L7" s="20">
        <f t="shared" si="4"/>
        <v>6.769765935552041E+18</v>
      </c>
      <c r="M7" s="25">
        <f t="shared" si="5"/>
        <v>1.0645911122815863E-4</v>
      </c>
      <c r="N7" s="26">
        <f t="shared" si="6"/>
        <v>7.6755274438936901E-5</v>
      </c>
      <c r="O7">
        <f t="shared" si="7"/>
        <v>0.30172935509270127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20</v>
      </c>
      <c r="E8" s="19">
        <f t="shared" si="0"/>
        <v>60</v>
      </c>
      <c r="F8" s="20">
        <f t="shared" si="2"/>
        <v>23.094010767585033</v>
      </c>
      <c r="G8" s="20">
        <v>6</v>
      </c>
      <c r="H8" s="22">
        <f t="shared" si="3"/>
        <v>7.053718755670233</v>
      </c>
      <c r="I8" s="20">
        <v>1</v>
      </c>
      <c r="J8" s="21">
        <f t="shared" si="1"/>
        <v>1732050807568877.5</v>
      </c>
      <c r="K8" s="20">
        <f t="shared" si="4"/>
        <v>1.1220184543019693E+18</v>
      </c>
      <c r="L8" s="20">
        <f t="shared" si="4"/>
        <v>4.2714776027385119E+19</v>
      </c>
      <c r="M8" s="25">
        <f t="shared" si="5"/>
        <v>2.1480904771301789E-4</v>
      </c>
      <c r="N8" s="26">
        <f t="shared" si="6"/>
        <v>4.0549218997623497E-5</v>
      </c>
      <c r="O8">
        <f t="shared" si="7"/>
        <v>8.836519584585191E-2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20</v>
      </c>
      <c r="E9" s="19">
        <f t="shared" si="0"/>
        <v>60</v>
      </c>
      <c r="F9" s="20">
        <f t="shared" si="2"/>
        <v>23.094010767585033</v>
      </c>
      <c r="G9" s="20">
        <v>6</v>
      </c>
      <c r="H9" s="22">
        <f t="shared" si="3"/>
        <v>6.8957187564847757</v>
      </c>
      <c r="I9" s="20">
        <v>1</v>
      </c>
      <c r="J9" s="21">
        <f t="shared" si="1"/>
        <v>1212435565298214.5</v>
      </c>
      <c r="K9" s="20">
        <f t="shared" si="4"/>
        <v>1.1220184543019693E+18</v>
      </c>
      <c r="L9" s="20">
        <f t="shared" si="4"/>
        <v>2.4750167061344182E+19</v>
      </c>
      <c r="M9" s="25">
        <f t="shared" si="5"/>
        <v>1.7614181484803092E-4</v>
      </c>
      <c r="N9" s="26">
        <f t="shared" si="6"/>
        <v>4.8986964907879178E-5</v>
      </c>
      <c r="O9">
        <f t="shared" si="7"/>
        <v>0.12713971791185369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20</v>
      </c>
      <c r="E10" s="19">
        <f>IF($C$17="max",60,40)</f>
        <v>40</v>
      </c>
      <c r="F10" s="20">
        <f t="shared" si="2"/>
        <v>31.114476537208251</v>
      </c>
      <c r="G10" s="20">
        <v>6</v>
      </c>
      <c r="H10" s="22">
        <f t="shared" si="3"/>
        <v>7.0402502996724099</v>
      </c>
      <c r="I10" s="20">
        <v>1</v>
      </c>
      <c r="J10" s="21">
        <f t="shared" si="1"/>
        <v>336036346601849.19</v>
      </c>
      <c r="K10" s="20">
        <f t="shared" si="4"/>
        <v>1.1220184543019693E+18</v>
      </c>
      <c r="L10" s="20">
        <f t="shared" si="4"/>
        <v>4.0773261213909852E+19</v>
      </c>
      <c r="M10" s="25">
        <f t="shared" si="5"/>
        <v>4.2251551938352829E-5</v>
      </c>
      <c r="N10" s="26">
        <f t="shared" si="6"/>
        <v>8.241586191472217E-6</v>
      </c>
      <c r="O10">
        <f t="shared" si="7"/>
        <v>9.1148536584750903E-2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20</v>
      </c>
      <c r="E11" s="19">
        <f>IF($C$17="max",60,40)</f>
        <v>40</v>
      </c>
      <c r="F11" s="20">
        <f t="shared" si="2"/>
        <v>31.114476537208251</v>
      </c>
      <c r="G11" s="20">
        <v>6</v>
      </c>
      <c r="H11" s="22">
        <f t="shared" si="3"/>
        <v>6.6810241311988214</v>
      </c>
      <c r="I11" s="20">
        <v>1</v>
      </c>
      <c r="J11" s="21">
        <f t="shared" si="1"/>
        <v>149349487378599.62</v>
      </c>
      <c r="K11" s="20">
        <f t="shared" si="4"/>
        <v>1.1220184543019693E+18</v>
      </c>
      <c r="L11" s="20">
        <f t="shared" si="4"/>
        <v>1.1790607893945117E+19</v>
      </c>
      <c r="M11" s="25">
        <f t="shared" si="5"/>
        <v>2.6581291454791577E-5</v>
      </c>
      <c r="N11" s="26">
        <f t="shared" si="6"/>
        <v>1.2666818260939348E-5</v>
      </c>
      <c r="O11">
        <f t="shared" si="7"/>
        <v>0.20843750633745192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20</v>
      </c>
      <c r="E12" s="19">
        <f>IF($C$17="max",60,40)</f>
        <v>40</v>
      </c>
      <c r="F12" s="20">
        <f t="shared" si="2"/>
        <v>31.114476537208251</v>
      </c>
      <c r="G12" s="20">
        <v>6</v>
      </c>
      <c r="H12" s="22">
        <f t="shared" si="3"/>
        <v>6.9128127883319443</v>
      </c>
      <c r="I12" s="20">
        <v>1</v>
      </c>
      <c r="J12" s="21">
        <f t="shared" si="1"/>
        <v>252027259951386.84</v>
      </c>
      <c r="K12" s="20">
        <f t="shared" si="4"/>
        <v>1.1220184543019693E+18</v>
      </c>
      <c r="L12" s="20">
        <f t="shared" si="4"/>
        <v>2.6255432849302675E+19</v>
      </c>
      <c r="M12" s="25">
        <f t="shared" si="5"/>
        <v>3.6004620965154482E-5</v>
      </c>
      <c r="N12" s="26">
        <f t="shared" si="6"/>
        <v>9.5990517999812939E-6</v>
      </c>
      <c r="O12">
        <f t="shared" si="7"/>
        <v>0.12223264558520136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6.9081979020301265</v>
      </c>
      <c r="M16" s="20"/>
      <c r="N16" s="20"/>
    </row>
    <row r="17" spans="1:14" ht="16" thickBot="1" x14ac:dyDescent="0.4">
      <c r="A17" s="126" t="s">
        <v>33</v>
      </c>
      <c r="B17" s="127">
        <v>20</v>
      </c>
      <c r="C17" s="127" t="s">
        <v>32</v>
      </c>
      <c r="D17" s="127" t="s">
        <v>32</v>
      </c>
      <c r="E17" s="127" t="s">
        <v>28</v>
      </c>
      <c r="F17" s="128">
        <v>30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6.780760390689661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6.6478199468247547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7.6755274438936901E-5</v>
      </c>
      <c r="K19" s="20">
        <f>1/J19</f>
        <v>13028.420617472428</v>
      </c>
      <c r="L19" s="37">
        <f t="shared" si="11"/>
        <v>6.5203824354842892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4.0549218997623497E-5</v>
      </c>
      <c r="K20" s="20">
        <f>1/J20</f>
        <v>24661.387437785372</v>
      </c>
      <c r="L20" s="37">
        <f t="shared" si="11"/>
        <v>7.053718755670233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4.8986964907879178E-5</v>
      </c>
      <c r="K21" s="20">
        <f t="shared" si="10"/>
        <v>20413.59373622181</v>
      </c>
      <c r="L21" s="37">
        <f t="shared" si="11"/>
        <v>6.8957187564847757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8.241586191472217E-6</v>
      </c>
      <c r="K22" s="20">
        <f t="shared" si="10"/>
        <v>121335.86627228699</v>
      </c>
      <c r="L22" s="37">
        <f t="shared" si="11"/>
        <v>7.0402502996724099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1.2666818260939348E-5</v>
      </c>
      <c r="K23" s="20">
        <f t="shared" si="10"/>
        <v>78946.423592710635</v>
      </c>
      <c r="L23" s="37">
        <f t="shared" si="11"/>
        <v>6.6810241311988214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9.5990517999812939E-6</v>
      </c>
      <c r="K24" s="20">
        <f t="shared" si="10"/>
        <v>104176.95631165869</v>
      </c>
      <c r="L24" s="37">
        <f t="shared" si="11"/>
        <v>6.9128127883319443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3.3799999999999997E-2</v>
      </c>
      <c r="C28" s="1">
        <v>5.4199999999999998E-2</v>
      </c>
      <c r="D28" s="1">
        <v>0.19400000000000001</v>
      </c>
      <c r="E28" s="1">
        <v>0.26800000000000002</v>
      </c>
      <c r="F28" s="1">
        <v>0.499</v>
      </c>
      <c r="G28">
        <v>0</v>
      </c>
    </row>
    <row r="29" spans="1:14" x14ac:dyDescent="0.25">
      <c r="A29">
        <v>2</v>
      </c>
      <c r="B29" s="1">
        <v>3.8300000000000001E-2</v>
      </c>
      <c r="C29" s="1">
        <v>6.1800000000000001E-2</v>
      </c>
      <c r="D29" s="1">
        <v>0.224</v>
      </c>
      <c r="E29" s="1">
        <v>0.309</v>
      </c>
      <c r="F29" s="1">
        <v>0.56899999999999995</v>
      </c>
      <c r="G29">
        <v>0</v>
      </c>
    </row>
    <row r="30" spans="1:14" x14ac:dyDescent="0.25">
      <c r="A30">
        <v>3</v>
      </c>
      <c r="B30" s="1">
        <v>4.8399999999999999E-2</v>
      </c>
      <c r="C30" s="1">
        <v>7.9000000000000001E-2</v>
      </c>
      <c r="D30" s="1">
        <v>0.28899999999999998</v>
      </c>
      <c r="E30" s="1">
        <v>0.40100000000000002</v>
      </c>
      <c r="F30" s="1">
        <v>0.74299999999999999</v>
      </c>
      <c r="G30">
        <v>0</v>
      </c>
    </row>
    <row r="31" spans="1:14" x14ac:dyDescent="0.25">
      <c r="A31">
        <v>4</v>
      </c>
      <c r="B31" s="1">
        <v>8.1199999999999994E-2</v>
      </c>
      <c r="C31" s="1">
        <v>0.13200000000000001</v>
      </c>
      <c r="D31" s="1">
        <v>0.47299999999999998</v>
      </c>
      <c r="E31" s="1">
        <v>0.64800000000000002</v>
      </c>
      <c r="F31" s="1">
        <v>1.18</v>
      </c>
      <c r="G31">
        <v>0</v>
      </c>
    </row>
    <row r="32" spans="1:14" x14ac:dyDescent="0.25">
      <c r="A32">
        <v>5</v>
      </c>
      <c r="B32" s="1">
        <v>8.2799999999999999E-2</v>
      </c>
      <c r="C32" s="1">
        <v>0.129</v>
      </c>
      <c r="D32" s="1">
        <v>0.442</v>
      </c>
      <c r="E32" s="1">
        <v>0.61399999999999999</v>
      </c>
      <c r="F32" s="1">
        <v>1.19</v>
      </c>
      <c r="G32">
        <v>0</v>
      </c>
    </row>
    <row r="33" spans="1:7" x14ac:dyDescent="0.25">
      <c r="A33">
        <v>6</v>
      </c>
      <c r="B33" s="1">
        <v>5.8999999999999997E-2</v>
      </c>
      <c r="C33" s="1">
        <v>8.9700000000000002E-2</v>
      </c>
      <c r="D33" s="1">
        <v>0.30499999999999999</v>
      </c>
      <c r="E33" s="1">
        <v>0.43</v>
      </c>
      <c r="F33" s="1">
        <v>0.875</v>
      </c>
      <c r="G33">
        <v>0</v>
      </c>
    </row>
    <row r="34" spans="1:7" x14ac:dyDescent="0.25">
      <c r="A34">
        <v>7</v>
      </c>
      <c r="B34" s="1">
        <v>4.2500000000000003E-2</v>
      </c>
      <c r="C34" s="1">
        <v>6.5500000000000003E-2</v>
      </c>
      <c r="D34" s="1">
        <v>0.24</v>
      </c>
      <c r="E34" s="1">
        <v>0.34599999999999997</v>
      </c>
      <c r="F34" s="1">
        <v>0.72599999999999998</v>
      </c>
      <c r="G34">
        <v>0</v>
      </c>
    </row>
    <row r="35" spans="1:7" x14ac:dyDescent="0.25">
      <c r="A35">
        <v>8</v>
      </c>
      <c r="B35" s="1">
        <v>2.98E-2</v>
      </c>
      <c r="C35" s="1">
        <v>4.6100000000000002E-2</v>
      </c>
      <c r="D35" s="1">
        <v>0.17399999999999999</v>
      </c>
      <c r="E35" s="1">
        <v>0.253</v>
      </c>
      <c r="F35" s="1">
        <v>0.53500000000000003</v>
      </c>
      <c r="G35">
        <v>0</v>
      </c>
    </row>
    <row r="36" spans="1:7" x14ac:dyDescent="0.25">
      <c r="A36">
        <v>9</v>
      </c>
      <c r="B36" s="1">
        <v>1.15E-2</v>
      </c>
      <c r="C36" s="1">
        <v>1.83E-2</v>
      </c>
      <c r="D36" s="1">
        <v>7.7200000000000005E-2</v>
      </c>
      <c r="E36" s="1">
        <v>0.11600000000000001</v>
      </c>
      <c r="F36" s="1">
        <v>0.25800000000000001</v>
      </c>
      <c r="G36">
        <v>0</v>
      </c>
    </row>
    <row r="37" spans="1:7" x14ac:dyDescent="0.25">
      <c r="A37">
        <v>10</v>
      </c>
      <c r="B37" s="1">
        <v>4.2399999999999998E-3</v>
      </c>
      <c r="C37" s="1">
        <v>6.79E-3</v>
      </c>
      <c r="D37" s="1">
        <v>3.2199999999999999E-2</v>
      </c>
      <c r="E37" s="1">
        <v>5.1200000000000002E-2</v>
      </c>
      <c r="F37" s="1">
        <v>0.127</v>
      </c>
      <c r="G37">
        <v>10000</v>
      </c>
    </row>
    <row r="38" spans="1:7" x14ac:dyDescent="0.25">
      <c r="A38">
        <v>11</v>
      </c>
      <c r="B38" s="1">
        <v>1.92E-3</v>
      </c>
      <c r="C38" s="1">
        <v>3.1700000000000001E-3</v>
      </c>
      <c r="D38" s="1">
        <v>1.67E-2</v>
      </c>
      <c r="E38" s="1">
        <v>2.8000000000000001E-2</v>
      </c>
      <c r="F38" s="1">
        <v>7.3999999999999996E-2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5.2900000000000003E-2</v>
      </c>
      <c r="C41" s="1">
        <v>8.1699999999999995E-2</v>
      </c>
      <c r="D41" s="1">
        <v>0.223</v>
      </c>
      <c r="E41" s="1">
        <v>0.28999999999999998</v>
      </c>
      <c r="F41" s="1">
        <v>0.51500000000000001</v>
      </c>
      <c r="G41">
        <v>0</v>
      </c>
    </row>
    <row r="42" spans="1:7" x14ac:dyDescent="0.25">
      <c r="A42">
        <v>2</v>
      </c>
      <c r="B42" s="1">
        <v>5.7299999999999997E-2</v>
      </c>
      <c r="C42" s="1">
        <v>8.8599999999999998E-2</v>
      </c>
      <c r="D42" s="1">
        <v>0.246</v>
      </c>
      <c r="E42" s="1">
        <v>0.31900000000000001</v>
      </c>
      <c r="F42" s="1">
        <v>0.56399999999999995</v>
      </c>
      <c r="G42">
        <v>0</v>
      </c>
    </row>
    <row r="43" spans="1:7" x14ac:dyDescent="0.25">
      <c r="A43">
        <v>3</v>
      </c>
      <c r="B43" s="1">
        <v>7.0099999999999996E-2</v>
      </c>
      <c r="C43" s="1">
        <v>0.11</v>
      </c>
      <c r="D43" s="1">
        <v>0.312</v>
      </c>
      <c r="E43" s="1">
        <v>0.40500000000000003</v>
      </c>
      <c r="F43" s="1">
        <v>0.70699999999999996</v>
      </c>
      <c r="G43">
        <v>0</v>
      </c>
    </row>
    <row r="44" spans="1:7" x14ac:dyDescent="0.25">
      <c r="A44">
        <v>4</v>
      </c>
      <c r="B44" s="1">
        <v>0.11</v>
      </c>
      <c r="C44" s="1">
        <v>0.17699999999999999</v>
      </c>
      <c r="D44" s="1">
        <v>0.51400000000000001</v>
      </c>
      <c r="E44" s="1">
        <v>0.66500000000000004</v>
      </c>
      <c r="F44" s="1">
        <v>1.1399999999999999</v>
      </c>
      <c r="G44">
        <v>0</v>
      </c>
    </row>
    <row r="45" spans="1:7" x14ac:dyDescent="0.25">
      <c r="A45">
        <v>5</v>
      </c>
      <c r="B45" s="1">
        <v>0.124</v>
      </c>
      <c r="C45" s="1">
        <v>0.19600000000000001</v>
      </c>
      <c r="D45" s="1">
        <v>0.57599999999999996</v>
      </c>
      <c r="E45" s="1">
        <v>0.75700000000000001</v>
      </c>
      <c r="F45" s="1">
        <v>1.37</v>
      </c>
      <c r="G45">
        <v>0</v>
      </c>
    </row>
    <row r="46" spans="1:7" x14ac:dyDescent="0.25">
      <c r="A46">
        <v>6</v>
      </c>
      <c r="B46" s="1">
        <v>9.3799999999999994E-2</v>
      </c>
      <c r="C46" s="1">
        <v>0.14499999999999999</v>
      </c>
      <c r="D46" s="1">
        <v>0.44</v>
      </c>
      <c r="E46" s="1">
        <v>0.59699999999999998</v>
      </c>
      <c r="F46" s="1">
        <v>1.18</v>
      </c>
      <c r="G46">
        <v>0</v>
      </c>
    </row>
    <row r="47" spans="1:7" x14ac:dyDescent="0.25">
      <c r="A47">
        <v>7</v>
      </c>
      <c r="B47" s="1">
        <v>7.2499999999999995E-2</v>
      </c>
      <c r="C47" s="1">
        <v>0.112</v>
      </c>
      <c r="D47" s="1">
        <v>0.34899999999999998</v>
      </c>
      <c r="E47" s="1">
        <v>0.48199999999999998</v>
      </c>
      <c r="F47" s="1">
        <v>0.996</v>
      </c>
      <c r="G47">
        <v>0</v>
      </c>
    </row>
    <row r="48" spans="1:7" x14ac:dyDescent="0.25">
      <c r="A48">
        <v>8</v>
      </c>
      <c r="B48" s="1">
        <v>5.79E-2</v>
      </c>
      <c r="C48" s="1">
        <v>8.9200000000000002E-2</v>
      </c>
      <c r="D48" s="1">
        <v>0.28599999999999998</v>
      </c>
      <c r="E48" s="1">
        <v>0.40300000000000002</v>
      </c>
      <c r="F48" s="1">
        <v>0.86</v>
      </c>
      <c r="G48">
        <v>0</v>
      </c>
    </row>
    <row r="49" spans="1:7" x14ac:dyDescent="0.25">
      <c r="A49">
        <v>9</v>
      </c>
      <c r="B49" s="1">
        <v>2.4E-2</v>
      </c>
      <c r="C49" s="1">
        <v>3.73E-2</v>
      </c>
      <c r="D49" s="1">
        <v>0.13200000000000001</v>
      </c>
      <c r="E49" s="1">
        <v>0.19600000000000001</v>
      </c>
      <c r="F49" s="1">
        <v>0.46400000000000002</v>
      </c>
      <c r="G49">
        <v>0</v>
      </c>
    </row>
    <row r="50" spans="1:7" x14ac:dyDescent="0.25">
      <c r="A50">
        <v>10</v>
      </c>
      <c r="B50" s="1">
        <v>7.9500000000000005E-3</v>
      </c>
      <c r="C50" s="1">
        <v>1.26E-2</v>
      </c>
      <c r="D50" s="1">
        <v>5.1499999999999997E-2</v>
      </c>
      <c r="E50" s="1">
        <v>8.1600000000000006E-2</v>
      </c>
      <c r="F50" s="1">
        <v>0.20499999999999999</v>
      </c>
      <c r="G50">
        <v>0</v>
      </c>
    </row>
    <row r="51" spans="1:7" x14ac:dyDescent="0.25">
      <c r="A51">
        <v>11</v>
      </c>
      <c r="B51" s="1">
        <v>3.5999999999999999E-3</v>
      </c>
      <c r="C51" s="1">
        <v>5.6699999999999997E-3</v>
      </c>
      <c r="D51" s="1">
        <v>2.7400000000000001E-2</v>
      </c>
      <c r="E51" s="1">
        <v>4.53E-2</v>
      </c>
      <c r="F51" s="1">
        <v>0.113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3.56E-2</v>
      </c>
      <c r="C54" s="1">
        <v>6.3500000000000001E-2</v>
      </c>
      <c r="D54" s="1">
        <v>0.28199999999999997</v>
      </c>
      <c r="E54" s="1">
        <v>0.42399999999999999</v>
      </c>
      <c r="F54" s="1">
        <v>1.06</v>
      </c>
      <c r="G54">
        <v>0</v>
      </c>
    </row>
    <row r="55" spans="1:7" x14ac:dyDescent="0.25">
      <c r="A55">
        <v>2</v>
      </c>
      <c r="B55" s="1">
        <v>4.7E-2</v>
      </c>
      <c r="C55" s="1">
        <v>8.5699999999999998E-2</v>
      </c>
      <c r="D55" s="1">
        <v>0.38700000000000001</v>
      </c>
      <c r="E55" s="1">
        <v>0.57699999999999996</v>
      </c>
      <c r="F55" s="1">
        <v>1.41</v>
      </c>
      <c r="G55">
        <v>0</v>
      </c>
    </row>
    <row r="56" spans="1:7" x14ac:dyDescent="0.25">
      <c r="A56">
        <v>3</v>
      </c>
      <c r="B56" s="1">
        <v>0.06</v>
      </c>
      <c r="C56" s="1">
        <v>0.111</v>
      </c>
      <c r="D56" s="1">
        <v>0.51100000000000001</v>
      </c>
      <c r="E56" s="1">
        <v>0.75800000000000001</v>
      </c>
      <c r="F56" s="1">
        <v>1.82</v>
      </c>
      <c r="G56">
        <v>0</v>
      </c>
    </row>
    <row r="57" spans="1:7" x14ac:dyDescent="0.25">
      <c r="A57">
        <v>4</v>
      </c>
      <c r="B57" s="1">
        <v>7.8799999999999995E-2</v>
      </c>
      <c r="C57" s="1">
        <v>0.14499999999999999</v>
      </c>
      <c r="D57" s="1">
        <v>0.65500000000000003</v>
      </c>
      <c r="E57" s="1">
        <v>0.95799999999999996</v>
      </c>
      <c r="F57" s="1">
        <v>2.1800000000000002</v>
      </c>
      <c r="G57">
        <v>0</v>
      </c>
    </row>
    <row r="58" spans="1:7" x14ac:dyDescent="0.25">
      <c r="A58">
        <v>5</v>
      </c>
      <c r="B58" s="1">
        <v>6.6699999999999995E-2</v>
      </c>
      <c r="C58" s="1">
        <v>0.11700000000000001</v>
      </c>
      <c r="D58" s="1">
        <v>0.52100000000000002</v>
      </c>
      <c r="E58" s="1">
        <v>0.78300000000000003</v>
      </c>
      <c r="F58" s="1">
        <v>1.94</v>
      </c>
      <c r="G58">
        <v>0</v>
      </c>
    </row>
    <row r="59" spans="1:7" x14ac:dyDescent="0.25">
      <c r="A59">
        <v>6</v>
      </c>
      <c r="B59" s="1">
        <v>4.6100000000000002E-2</v>
      </c>
      <c r="C59" s="1">
        <v>0.08</v>
      </c>
      <c r="D59" s="1">
        <v>0.36699999999999999</v>
      </c>
      <c r="E59" s="1">
        <v>0.57299999999999995</v>
      </c>
      <c r="F59" s="1">
        <v>1.53</v>
      </c>
      <c r="G59">
        <v>0</v>
      </c>
    </row>
    <row r="60" spans="1:7" x14ac:dyDescent="0.25">
      <c r="A60">
        <v>7</v>
      </c>
      <c r="B60" s="1">
        <v>3.2300000000000002E-2</v>
      </c>
      <c r="C60" s="1">
        <v>5.5800000000000002E-2</v>
      </c>
      <c r="D60" s="1">
        <v>0.26500000000000001</v>
      </c>
      <c r="E60" s="1">
        <v>0.42399999999999999</v>
      </c>
      <c r="F60" s="1">
        <v>1.18</v>
      </c>
      <c r="G60">
        <v>0</v>
      </c>
    </row>
    <row r="61" spans="1:7" x14ac:dyDescent="0.25">
      <c r="A61">
        <v>8</v>
      </c>
      <c r="B61" s="1">
        <v>2.5000000000000001E-2</v>
      </c>
      <c r="C61" s="1">
        <v>4.2999999999999997E-2</v>
      </c>
      <c r="D61" s="1">
        <v>0.20799999999999999</v>
      </c>
      <c r="E61" s="1">
        <v>0.33900000000000002</v>
      </c>
      <c r="F61" s="1">
        <v>0.97199999999999998</v>
      </c>
      <c r="G61">
        <v>0</v>
      </c>
    </row>
    <row r="62" spans="1:7" x14ac:dyDescent="0.25">
      <c r="A62">
        <v>9</v>
      </c>
      <c r="B62" s="1">
        <v>1.11E-2</v>
      </c>
      <c r="C62" s="1">
        <v>1.9199999999999998E-2</v>
      </c>
      <c r="D62" s="1">
        <v>0.108</v>
      </c>
      <c r="E62" s="1">
        <v>0.19400000000000001</v>
      </c>
      <c r="F62" s="1">
        <v>0.60899999999999999</v>
      </c>
      <c r="G62">
        <v>0</v>
      </c>
    </row>
    <row r="63" spans="1:7" x14ac:dyDescent="0.25">
      <c r="A63">
        <v>10</v>
      </c>
      <c r="B63" s="1">
        <v>4.4799999999999996E-3</v>
      </c>
      <c r="C63" s="1">
        <v>7.7099999999999998E-3</v>
      </c>
      <c r="D63" s="1">
        <v>5.21E-2</v>
      </c>
      <c r="E63" s="1">
        <v>0.10199999999999999</v>
      </c>
      <c r="F63" s="1">
        <v>0.34</v>
      </c>
      <c r="G63">
        <v>10000</v>
      </c>
    </row>
    <row r="64" spans="1:7" x14ac:dyDescent="0.25">
      <c r="A64">
        <v>11</v>
      </c>
      <c r="B64" s="1">
        <v>2.3E-3</v>
      </c>
      <c r="C64" s="1">
        <v>3.9100000000000003E-3</v>
      </c>
      <c r="D64" s="1">
        <v>2.8400000000000002E-2</v>
      </c>
      <c r="E64" s="1">
        <v>5.7500000000000002E-2</v>
      </c>
      <c r="F64" s="1">
        <v>0.183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4.41E-2</v>
      </c>
      <c r="C67" s="1">
        <v>7.1099999999999997E-2</v>
      </c>
      <c r="D67" s="1">
        <v>0.248</v>
      </c>
      <c r="E67" s="1">
        <v>0.34599999999999997</v>
      </c>
      <c r="F67" s="1">
        <v>0.69799999999999995</v>
      </c>
      <c r="G67">
        <v>0</v>
      </c>
    </row>
    <row r="68" spans="1:7" x14ac:dyDescent="0.25">
      <c r="A68">
        <v>2</v>
      </c>
      <c r="B68" s="1">
        <v>5.1900000000000002E-2</v>
      </c>
      <c r="C68" s="1">
        <v>8.48E-2</v>
      </c>
      <c r="D68" s="1">
        <v>0.29399999999999998</v>
      </c>
      <c r="E68" s="1">
        <v>0.40899999999999997</v>
      </c>
      <c r="F68" s="1">
        <v>0.81699999999999995</v>
      </c>
      <c r="G68">
        <v>0</v>
      </c>
    </row>
    <row r="69" spans="1:7" x14ac:dyDescent="0.25">
      <c r="A69">
        <v>3</v>
      </c>
      <c r="B69" s="1">
        <v>6.1199999999999997E-2</v>
      </c>
      <c r="C69" s="1">
        <v>9.9900000000000003E-2</v>
      </c>
      <c r="D69" s="1">
        <v>0.35</v>
      </c>
      <c r="E69" s="1">
        <v>0.48599999999999999</v>
      </c>
      <c r="F69" s="1">
        <v>0.96599999999999997</v>
      </c>
      <c r="G69">
        <v>0</v>
      </c>
    </row>
    <row r="70" spans="1:7" x14ac:dyDescent="0.25">
      <c r="A70">
        <v>4</v>
      </c>
      <c r="B70" s="1">
        <v>0.11</v>
      </c>
      <c r="C70" s="1">
        <v>0.184</v>
      </c>
      <c r="D70" s="1">
        <v>0.66100000000000003</v>
      </c>
      <c r="E70" s="1">
        <v>0.91500000000000004</v>
      </c>
      <c r="F70" s="1">
        <v>1.8</v>
      </c>
      <c r="G70">
        <v>0</v>
      </c>
    </row>
    <row r="71" spans="1:7" x14ac:dyDescent="0.25">
      <c r="A71">
        <v>5</v>
      </c>
      <c r="B71" s="1">
        <v>9.0399999999999994E-2</v>
      </c>
      <c r="C71" s="1">
        <v>0.14799999999999999</v>
      </c>
      <c r="D71" s="1">
        <v>0.53300000000000003</v>
      </c>
      <c r="E71" s="1">
        <v>0.746</v>
      </c>
      <c r="F71" s="1">
        <v>1.52</v>
      </c>
      <c r="G71">
        <v>0</v>
      </c>
    </row>
    <row r="72" spans="1:7" x14ac:dyDescent="0.25">
      <c r="A72">
        <v>6</v>
      </c>
      <c r="B72" s="1">
        <v>6.2899999999999998E-2</v>
      </c>
      <c r="C72" s="1">
        <v>0.10100000000000001</v>
      </c>
      <c r="D72" s="1">
        <v>0.36799999999999999</v>
      </c>
      <c r="E72" s="1">
        <v>0.52700000000000002</v>
      </c>
      <c r="F72" s="1">
        <v>1.1200000000000001</v>
      </c>
      <c r="G72">
        <v>0</v>
      </c>
    </row>
    <row r="73" spans="1:7" x14ac:dyDescent="0.25">
      <c r="A73">
        <v>7</v>
      </c>
      <c r="B73" s="1">
        <v>4.8599999999999997E-2</v>
      </c>
      <c r="C73" s="1">
        <v>7.8299999999999995E-2</v>
      </c>
      <c r="D73" s="1">
        <v>0.29199999999999998</v>
      </c>
      <c r="E73" s="1">
        <v>0.42599999999999999</v>
      </c>
      <c r="F73" s="1">
        <v>0.95099999999999996</v>
      </c>
      <c r="G73">
        <v>0</v>
      </c>
    </row>
    <row r="74" spans="1:7" x14ac:dyDescent="0.25">
      <c r="A74">
        <v>8</v>
      </c>
      <c r="B74" s="1">
        <v>3.73E-2</v>
      </c>
      <c r="C74" s="1">
        <v>0.06</v>
      </c>
      <c r="D74" s="1">
        <v>0.23</v>
      </c>
      <c r="E74" s="1">
        <v>0.34399999999999997</v>
      </c>
      <c r="F74" s="1">
        <v>0.79300000000000004</v>
      </c>
      <c r="G74">
        <v>0</v>
      </c>
    </row>
    <row r="75" spans="1:7" x14ac:dyDescent="0.25">
      <c r="A75">
        <v>9</v>
      </c>
      <c r="B75" s="1">
        <v>1.55E-2</v>
      </c>
      <c r="C75" s="1">
        <v>2.5100000000000001E-2</v>
      </c>
      <c r="D75" s="1">
        <v>0.113</v>
      </c>
      <c r="E75" s="1">
        <v>0.185</v>
      </c>
      <c r="F75" s="1">
        <v>0.49199999999999999</v>
      </c>
      <c r="G75">
        <v>0</v>
      </c>
    </row>
    <row r="76" spans="1:7" x14ac:dyDescent="0.25">
      <c r="A76">
        <v>10</v>
      </c>
      <c r="B76" s="1">
        <v>5.4000000000000003E-3</v>
      </c>
      <c r="C76" s="1">
        <v>8.8599999999999998E-3</v>
      </c>
      <c r="D76" s="1">
        <v>4.7300000000000002E-2</v>
      </c>
      <c r="E76" s="1">
        <v>8.5500000000000007E-2</v>
      </c>
      <c r="F76" s="1">
        <v>0.249</v>
      </c>
      <c r="G76">
        <v>0</v>
      </c>
    </row>
    <row r="77" spans="1:7" x14ac:dyDescent="0.25">
      <c r="A77">
        <v>11</v>
      </c>
      <c r="B77" s="1">
        <v>2.8800000000000002E-3</v>
      </c>
      <c r="C77" s="1">
        <v>4.6299999999999996E-3</v>
      </c>
      <c r="D77" s="1">
        <v>2.58E-2</v>
      </c>
      <c r="E77" s="1">
        <v>4.7500000000000001E-2</v>
      </c>
      <c r="F77" s="1">
        <v>0.13900000000000001</v>
      </c>
      <c r="G77">
        <v>11000</v>
      </c>
    </row>
  </sheetData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20</v>
      </c>
      <c r="E4" s="19">
        <f t="shared" ref="E4:E9" si="0">IF($C$17="max",80,60)</f>
        <v>60</v>
      </c>
      <c r="F4" s="20">
        <f>D4/SIN(E4*PI()/180)</f>
        <v>23.094010767585033</v>
      </c>
      <c r="G4" s="20">
        <v>6</v>
      </c>
      <c r="H4" s="22">
        <f>3.93+1.02*LOG(C4*F4)</f>
        <v>6.9081979020301265</v>
      </c>
      <c r="I4" s="20">
        <v>1</v>
      </c>
      <c r="J4" s="21">
        <f t="shared" ref="J4:J12" si="1">$C$2*C4*F4*1000000*B4*0.001</f>
        <v>2494153162899183.5</v>
      </c>
      <c r="K4" s="20">
        <f>POWER(10,1.5*G4+9.05)</f>
        <v>1.1220184543019693E+18</v>
      </c>
      <c r="L4" s="20">
        <f>POWER(10,1.5*H4+9.05)</f>
        <v>2.584025844754262E+19</v>
      </c>
      <c r="M4" s="25">
        <f>J4*(1.5-I4)/I4*(1-O4)/O4/(L4-K4)</f>
        <v>3.5793680472328535E-4</v>
      </c>
      <c r="N4" s="26">
        <f>J4/L4</f>
        <v>9.6521989823069082E-5</v>
      </c>
      <c r="O4">
        <f>POWER(10,-I4*(H4-G4))</f>
        <v>0.12353843574782518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20</v>
      </c>
      <c r="E5" s="19">
        <f t="shared" si="0"/>
        <v>60</v>
      </c>
      <c r="F5" s="20">
        <f t="shared" ref="F5:F12" si="2">D5/SIN(E5*PI()/180)</f>
        <v>23.094010767585033</v>
      </c>
      <c r="G5" s="20">
        <v>6</v>
      </c>
      <c r="H5" s="22">
        <f t="shared" ref="H5:H12" si="3">3.93+1.02*LOG(C5*F5)</f>
        <v>6.780760390689661</v>
      </c>
      <c r="I5" s="20">
        <v>1</v>
      </c>
      <c r="J5" s="21">
        <f t="shared" si="1"/>
        <v>1870614872174387.7</v>
      </c>
      <c r="K5" s="20">
        <f t="shared" ref="K5:L12" si="4">POWER(10,1.5*G5+9.05)</f>
        <v>1.1220184543019693E+18</v>
      </c>
      <c r="L5" s="20">
        <f t="shared" si="4"/>
        <v>1.6639512030169131E+19</v>
      </c>
      <c r="M5" s="25">
        <f t="shared" ref="M5:M12" si="5">J5*(1.5-I5)/I5*(1-O5)/O5/(L5-K5)</f>
        <v>3.0355116910838365E-4</v>
      </c>
      <c r="N5" s="26">
        <f t="shared" ref="N5:N12" si="6">J5/L5</f>
        <v>1.1242005587560335E-4</v>
      </c>
      <c r="O5">
        <f t="shared" ref="O5:O12" si="7">POWER(10,-I5*(H5-G5))</f>
        <v>0.16566837382927743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20</v>
      </c>
      <c r="E6" s="19">
        <f t="shared" si="0"/>
        <v>60</v>
      </c>
      <c r="F6" s="20">
        <f t="shared" si="2"/>
        <v>23.094010767585033</v>
      </c>
      <c r="G6" s="20">
        <v>6</v>
      </c>
      <c r="H6" s="22">
        <f t="shared" si="3"/>
        <v>6.6478199468247547</v>
      </c>
      <c r="I6" s="20">
        <v>1</v>
      </c>
      <c r="J6" s="21">
        <f t="shared" si="1"/>
        <v>1385640646055102.2</v>
      </c>
      <c r="K6" s="20">
        <f t="shared" si="4"/>
        <v>1.1220184543019693E+18</v>
      </c>
      <c r="L6" s="20">
        <f t="shared" si="4"/>
        <v>1.0513078814262442E+19</v>
      </c>
      <c r="M6" s="25">
        <f t="shared" si="5"/>
        <v>2.5411385913093554E-4</v>
      </c>
      <c r="N6" s="26">
        <f t="shared" si="6"/>
        <v>1.3180160355834959E-4</v>
      </c>
      <c r="O6">
        <f t="shared" si="7"/>
        <v>0.2249987229654633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20</v>
      </c>
      <c r="E7" s="19">
        <f t="shared" si="0"/>
        <v>60</v>
      </c>
      <c r="F7" s="20">
        <f t="shared" si="2"/>
        <v>23.094010767585033</v>
      </c>
      <c r="G7" s="20">
        <v>6</v>
      </c>
      <c r="H7" s="22">
        <f t="shared" si="3"/>
        <v>6.5203824354842892</v>
      </c>
      <c r="I7" s="20">
        <v>1</v>
      </c>
      <c r="J7" s="21">
        <f t="shared" si="1"/>
        <v>1558845726811989.7</v>
      </c>
      <c r="K7" s="20">
        <f t="shared" si="4"/>
        <v>1.1220184543019693E+18</v>
      </c>
      <c r="L7" s="20">
        <f t="shared" si="4"/>
        <v>6.769765935552041E+18</v>
      </c>
      <c r="M7" s="25">
        <f t="shared" si="5"/>
        <v>3.193773336844758E-4</v>
      </c>
      <c r="N7" s="26">
        <f t="shared" si="6"/>
        <v>2.3026582331681067E-4</v>
      </c>
      <c r="O7">
        <f t="shared" si="7"/>
        <v>0.30172935509270127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20</v>
      </c>
      <c r="E8" s="19">
        <f t="shared" si="0"/>
        <v>60</v>
      </c>
      <c r="F8" s="20">
        <f t="shared" si="2"/>
        <v>23.094010767585033</v>
      </c>
      <c r="G8" s="20">
        <v>6</v>
      </c>
      <c r="H8" s="22">
        <f t="shared" si="3"/>
        <v>7.053718755670233</v>
      </c>
      <c r="I8" s="20">
        <v>1</v>
      </c>
      <c r="J8" s="21">
        <f t="shared" si="1"/>
        <v>5196152422706633</v>
      </c>
      <c r="K8" s="20">
        <f t="shared" si="4"/>
        <v>1.1220184543019693E+18</v>
      </c>
      <c r="L8" s="20">
        <f t="shared" si="4"/>
        <v>4.2714776027385119E+19</v>
      </c>
      <c r="M8" s="25">
        <f t="shared" si="5"/>
        <v>6.4442714313905382E-4</v>
      </c>
      <c r="N8" s="26">
        <f t="shared" si="6"/>
        <v>1.2164765699287052E-4</v>
      </c>
      <c r="O8">
        <f t="shared" si="7"/>
        <v>8.836519584585191E-2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20</v>
      </c>
      <c r="E9" s="19">
        <f t="shared" si="0"/>
        <v>60</v>
      </c>
      <c r="F9" s="20">
        <f t="shared" si="2"/>
        <v>23.094010767585033</v>
      </c>
      <c r="G9" s="20">
        <v>6</v>
      </c>
      <c r="H9" s="22">
        <f t="shared" si="3"/>
        <v>6.8957187564847757</v>
      </c>
      <c r="I9" s="20">
        <v>1</v>
      </c>
      <c r="J9" s="21">
        <f t="shared" si="1"/>
        <v>3637306695894643</v>
      </c>
      <c r="K9" s="20">
        <f t="shared" si="4"/>
        <v>1.1220184543019693E+18</v>
      </c>
      <c r="L9" s="20">
        <f t="shared" si="4"/>
        <v>2.4750167061344182E+19</v>
      </c>
      <c r="M9" s="25">
        <f t="shared" si="5"/>
        <v>5.2842544454409263E-4</v>
      </c>
      <c r="N9" s="26">
        <f t="shared" si="6"/>
        <v>1.4696089472363751E-4</v>
      </c>
      <c r="O9">
        <f t="shared" si="7"/>
        <v>0.12713971791185369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20</v>
      </c>
      <c r="E10" s="19">
        <f>IF($C$17="max",60,40)</f>
        <v>40</v>
      </c>
      <c r="F10" s="20">
        <f t="shared" si="2"/>
        <v>31.114476537208251</v>
      </c>
      <c r="G10" s="20">
        <v>6</v>
      </c>
      <c r="H10" s="22">
        <f t="shared" si="3"/>
        <v>7.0402502996724099</v>
      </c>
      <c r="I10" s="20">
        <v>1</v>
      </c>
      <c r="J10" s="21">
        <f t="shared" si="1"/>
        <v>1680181733009245.7</v>
      </c>
      <c r="K10" s="20">
        <f t="shared" si="4"/>
        <v>1.1220184543019693E+18</v>
      </c>
      <c r="L10" s="20">
        <f t="shared" si="4"/>
        <v>4.0773261213909852E+19</v>
      </c>
      <c r="M10" s="25">
        <f t="shared" si="5"/>
        <v>2.1125775969176415E-4</v>
      </c>
      <c r="N10" s="26">
        <f t="shared" si="6"/>
        <v>4.1207930957361087E-5</v>
      </c>
      <c r="O10">
        <f t="shared" si="7"/>
        <v>9.1148536584750903E-2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20</v>
      </c>
      <c r="E11" s="19">
        <f>IF($C$17="max",60,40)</f>
        <v>40</v>
      </c>
      <c r="F11" s="20">
        <f t="shared" si="2"/>
        <v>31.114476537208251</v>
      </c>
      <c r="G11" s="20">
        <v>6</v>
      </c>
      <c r="H11" s="22">
        <f t="shared" si="3"/>
        <v>6.6810241311988214</v>
      </c>
      <c r="I11" s="20">
        <v>1</v>
      </c>
      <c r="J11" s="21">
        <f t="shared" si="1"/>
        <v>746747436892998.12</v>
      </c>
      <c r="K11" s="20">
        <f t="shared" si="4"/>
        <v>1.1220184543019693E+18</v>
      </c>
      <c r="L11" s="20">
        <f t="shared" si="4"/>
        <v>1.1790607893945117E+19</v>
      </c>
      <c r="M11" s="25">
        <f t="shared" si="5"/>
        <v>1.3290645727395789E-4</v>
      </c>
      <c r="N11" s="26">
        <f t="shared" si="6"/>
        <v>6.3334091304696741E-5</v>
      </c>
      <c r="O11">
        <f t="shared" si="7"/>
        <v>0.20843750633745192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20</v>
      </c>
      <c r="E12" s="19">
        <f>IF($C$17="max",60,40)</f>
        <v>40</v>
      </c>
      <c r="F12" s="20">
        <f t="shared" si="2"/>
        <v>31.114476537208251</v>
      </c>
      <c r="G12" s="20">
        <v>6</v>
      </c>
      <c r="H12" s="22">
        <f t="shared" si="3"/>
        <v>6.9128127883319443</v>
      </c>
      <c r="I12" s="20">
        <v>1</v>
      </c>
      <c r="J12" s="21">
        <f t="shared" si="1"/>
        <v>1260136299756934.2</v>
      </c>
      <c r="K12" s="20">
        <f t="shared" si="4"/>
        <v>1.1220184543019693E+18</v>
      </c>
      <c r="L12" s="20">
        <f t="shared" si="4"/>
        <v>2.6255432849302675E+19</v>
      </c>
      <c r="M12" s="25">
        <f t="shared" si="5"/>
        <v>1.8002310482577241E-4</v>
      </c>
      <c r="N12" s="26">
        <f t="shared" si="6"/>
        <v>4.7995258999906473E-5</v>
      </c>
      <c r="O12">
        <f t="shared" si="7"/>
        <v>0.12223264558520136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6.9081979020301265</v>
      </c>
      <c r="M16" s="20"/>
      <c r="N16" s="20"/>
    </row>
    <row r="17" spans="1:14" ht="16" thickBot="1" x14ac:dyDescent="0.4">
      <c r="A17" s="126" t="s">
        <v>33</v>
      </c>
      <c r="B17" s="127">
        <v>20</v>
      </c>
      <c r="C17" s="127" t="s">
        <v>32</v>
      </c>
      <c r="D17" s="127" t="s">
        <v>31</v>
      </c>
      <c r="E17" s="127" t="s">
        <v>29</v>
      </c>
      <c r="F17" s="128">
        <v>31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4" si="10">1/J17</f>
        <v>100000000000</v>
      </c>
      <c r="L17" s="37">
        <f t="shared" ref="L17:L24" si="11">H5</f>
        <v>6.780760390689661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6.6478199468247547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3.193773336844758E-4</v>
      </c>
      <c r="K19" s="20">
        <f t="shared" si="10"/>
        <v>3131.0925808778134</v>
      </c>
      <c r="L19" s="37">
        <f t="shared" si="11"/>
        <v>6.5203824354842892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>IF($A$17="FFN",IF($E$17="GR",M8,N8),0.00000000001)</f>
        <v>6.4442714313905382E-4</v>
      </c>
      <c r="K20" s="20">
        <f t="shared" si="10"/>
        <v>1551.7657979596013</v>
      </c>
      <c r="L20" s="37">
        <f t="shared" si="11"/>
        <v>7.053718755670233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ref="J21" si="12">IF($A$17="FFN",IF($E$17="GR",M9,N9),0.00000000001)</f>
        <v>5.2842544454409263E-4</v>
      </c>
      <c r="K21" s="20">
        <f t="shared" si="10"/>
        <v>1892.4145502924557</v>
      </c>
      <c r="L21" s="37">
        <f t="shared" si="11"/>
        <v>6.8957187564847757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2.1125775969176415E-4</v>
      </c>
      <c r="K22" s="20">
        <f t="shared" si="10"/>
        <v>4733.5539364757587</v>
      </c>
      <c r="L22" s="37">
        <f t="shared" si="11"/>
        <v>7.0402502996724099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>IF($E$17="GR",M11,N11)</f>
        <v>1.3290645727395789E-4</v>
      </c>
      <c r="K23" s="20">
        <f t="shared" si="10"/>
        <v>7524.0889006522566</v>
      </c>
      <c r="L23" s="37">
        <f t="shared" si="11"/>
        <v>6.6810241311988214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ref="J24" si="13">IF($E$17="GR",M12,N12)</f>
        <v>1.8002310482577241E-4</v>
      </c>
      <c r="K24" s="20">
        <f t="shared" si="10"/>
        <v>5554.8425351723981</v>
      </c>
      <c r="L24" s="37">
        <f t="shared" si="11"/>
        <v>6.9128127883319443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5.5199999999999999E-2</v>
      </c>
      <c r="C28" s="1">
        <v>9.5899999999999999E-2</v>
      </c>
      <c r="D28" s="1">
        <v>0.29799999999999999</v>
      </c>
      <c r="E28" s="1">
        <v>0.38</v>
      </c>
      <c r="F28" s="1">
        <v>0.60699999999999998</v>
      </c>
      <c r="G28">
        <v>0</v>
      </c>
    </row>
    <row r="29" spans="1:14" x14ac:dyDescent="0.25">
      <c r="A29">
        <v>2</v>
      </c>
      <c r="B29" s="1">
        <v>6.2199999999999998E-2</v>
      </c>
      <c r="C29" s="1">
        <v>0.108</v>
      </c>
      <c r="D29" s="1">
        <v>0.34</v>
      </c>
      <c r="E29" s="1">
        <v>0.43099999999999999</v>
      </c>
      <c r="F29" s="1">
        <v>0.69499999999999995</v>
      </c>
      <c r="G29">
        <v>0</v>
      </c>
    </row>
    <row r="30" spans="1:14" x14ac:dyDescent="0.25">
      <c r="A30">
        <v>3</v>
      </c>
      <c r="B30" s="1">
        <v>7.8E-2</v>
      </c>
      <c r="C30" s="1">
        <v>0.13500000000000001</v>
      </c>
      <c r="D30" s="1">
        <v>0.42899999999999999</v>
      </c>
      <c r="E30" s="1">
        <v>0.55000000000000004</v>
      </c>
      <c r="F30" s="1">
        <v>0.89</v>
      </c>
      <c r="G30">
        <v>0</v>
      </c>
    </row>
    <row r="31" spans="1:14" x14ac:dyDescent="0.25">
      <c r="A31">
        <v>4</v>
      </c>
      <c r="B31" s="1">
        <v>0.127</v>
      </c>
      <c r="C31" s="1">
        <v>0.219</v>
      </c>
      <c r="D31" s="1">
        <v>0.69899999999999995</v>
      </c>
      <c r="E31" s="1">
        <v>0.89300000000000002</v>
      </c>
      <c r="F31" s="1">
        <v>1.45</v>
      </c>
      <c r="G31">
        <v>0</v>
      </c>
    </row>
    <row r="32" spans="1:14" x14ac:dyDescent="0.25">
      <c r="A32">
        <v>5</v>
      </c>
      <c r="B32" s="1">
        <v>0.13100000000000001</v>
      </c>
      <c r="C32" s="1">
        <v>0.22900000000000001</v>
      </c>
      <c r="D32" s="1">
        <v>0.74099999999999999</v>
      </c>
      <c r="E32" s="1">
        <v>0.96099999999999997</v>
      </c>
      <c r="F32" s="1">
        <v>1.57</v>
      </c>
      <c r="G32">
        <v>0</v>
      </c>
    </row>
    <row r="33" spans="1:7" x14ac:dyDescent="0.25">
      <c r="A33">
        <v>6</v>
      </c>
      <c r="B33" s="1">
        <v>9.2700000000000005E-2</v>
      </c>
      <c r="C33" s="1">
        <v>0.16200000000000001</v>
      </c>
      <c r="D33" s="1">
        <v>0.53500000000000003</v>
      </c>
      <c r="E33" s="1">
        <v>0.7</v>
      </c>
      <c r="F33" s="1">
        <v>1.1599999999999999</v>
      </c>
      <c r="G33">
        <v>0</v>
      </c>
    </row>
    <row r="34" spans="1:7" x14ac:dyDescent="0.25">
      <c r="A34">
        <v>7</v>
      </c>
      <c r="B34" s="1">
        <v>6.8900000000000003E-2</v>
      </c>
      <c r="C34" s="1">
        <v>0.124</v>
      </c>
      <c r="D34" s="1">
        <v>0.43099999999999999</v>
      </c>
      <c r="E34" s="1">
        <v>0.56599999999999995</v>
      </c>
      <c r="F34" s="1">
        <v>0.96499999999999997</v>
      </c>
      <c r="G34">
        <v>0</v>
      </c>
    </row>
    <row r="35" spans="1:7" x14ac:dyDescent="0.25">
      <c r="A35">
        <v>8</v>
      </c>
      <c r="B35" s="1">
        <v>4.8899999999999999E-2</v>
      </c>
      <c r="C35" s="1">
        <v>8.9300000000000004E-2</v>
      </c>
      <c r="D35" s="1">
        <v>0.318</v>
      </c>
      <c r="E35" s="1">
        <v>0.41799999999999998</v>
      </c>
      <c r="F35" s="1">
        <v>0.71599999999999997</v>
      </c>
      <c r="G35">
        <v>0</v>
      </c>
    </row>
    <row r="36" spans="1:7" x14ac:dyDescent="0.25">
      <c r="A36">
        <v>9</v>
      </c>
      <c r="B36" s="1">
        <v>2.01E-2</v>
      </c>
      <c r="C36" s="1">
        <v>3.8699999999999998E-2</v>
      </c>
      <c r="D36" s="1">
        <v>0.14799999999999999</v>
      </c>
      <c r="E36" s="1">
        <v>0.19800000000000001</v>
      </c>
      <c r="F36" s="1">
        <v>0.34699999999999998</v>
      </c>
      <c r="G36">
        <v>0</v>
      </c>
    </row>
    <row r="37" spans="1:7" x14ac:dyDescent="0.25">
      <c r="A37">
        <v>10</v>
      </c>
      <c r="B37" s="1">
        <v>7.7099999999999998E-3</v>
      </c>
      <c r="C37" s="1">
        <v>1.5800000000000002E-2</v>
      </c>
      <c r="D37" s="1">
        <v>6.7400000000000002E-2</v>
      </c>
      <c r="E37" s="1">
        <v>9.2100000000000001E-2</v>
      </c>
      <c r="F37" s="1">
        <v>0.17</v>
      </c>
      <c r="G37">
        <v>0</v>
      </c>
    </row>
    <row r="38" spans="1:7" x14ac:dyDescent="0.25">
      <c r="A38">
        <v>11</v>
      </c>
      <c r="B38" s="1">
        <v>3.9500000000000004E-3</v>
      </c>
      <c r="C38" s="1">
        <v>8.2100000000000003E-3</v>
      </c>
      <c r="D38" s="1">
        <v>3.6299999999999999E-2</v>
      </c>
      <c r="E38" s="1">
        <v>4.99E-2</v>
      </c>
      <c r="F38" s="1">
        <v>9.2499999999999999E-2</v>
      </c>
      <c r="G38">
        <v>10000</v>
      </c>
    </row>
    <row r="40" spans="1:7" x14ac:dyDescent="0.25">
      <c r="A40" t="s">
        <v>47</v>
      </c>
    </row>
    <row r="41" spans="1:7" x14ac:dyDescent="0.25">
      <c r="A41">
        <v>1</v>
      </c>
      <c r="B41" s="1">
        <v>8.1100000000000005E-2</v>
      </c>
      <c r="C41" s="1">
        <v>0.13100000000000001</v>
      </c>
      <c r="D41" s="1">
        <v>0.36</v>
      </c>
      <c r="E41" s="1">
        <v>0.44600000000000001</v>
      </c>
      <c r="F41" s="1">
        <v>0.67600000000000005</v>
      </c>
      <c r="G41">
        <v>0</v>
      </c>
    </row>
    <row r="42" spans="1:7" x14ac:dyDescent="0.25">
      <c r="A42">
        <v>2</v>
      </c>
      <c r="B42" s="1">
        <v>8.7599999999999997E-2</v>
      </c>
      <c r="C42" s="1">
        <v>0.14299999999999999</v>
      </c>
      <c r="D42" s="1">
        <v>0.39500000000000002</v>
      </c>
      <c r="E42" s="1">
        <v>0.49399999999999999</v>
      </c>
      <c r="F42" s="1">
        <v>0.745</v>
      </c>
      <c r="G42">
        <v>0</v>
      </c>
    </row>
    <row r="43" spans="1:7" x14ac:dyDescent="0.25">
      <c r="A43">
        <v>3</v>
      </c>
      <c r="B43" s="1">
        <v>0.108</v>
      </c>
      <c r="C43" s="1">
        <v>0.17799999999999999</v>
      </c>
      <c r="D43" s="1">
        <v>0.499</v>
      </c>
      <c r="E43" s="1">
        <v>0.61899999999999999</v>
      </c>
      <c r="F43" s="1">
        <v>0.94499999999999995</v>
      </c>
      <c r="G43">
        <v>0</v>
      </c>
    </row>
    <row r="44" spans="1:7" x14ac:dyDescent="0.25">
      <c r="A44">
        <v>4</v>
      </c>
      <c r="B44" s="1">
        <v>0.17199999999999999</v>
      </c>
      <c r="C44" s="1">
        <v>0.28599999999999998</v>
      </c>
      <c r="D44" s="1">
        <v>0.81200000000000006</v>
      </c>
      <c r="E44" s="1">
        <v>1.02</v>
      </c>
      <c r="F44" s="1">
        <v>1.56</v>
      </c>
      <c r="G44">
        <v>0</v>
      </c>
    </row>
    <row r="45" spans="1:7" x14ac:dyDescent="0.25">
      <c r="A45">
        <v>5</v>
      </c>
      <c r="B45" s="1">
        <v>0.19400000000000001</v>
      </c>
      <c r="C45" s="1">
        <v>0.32900000000000001</v>
      </c>
      <c r="D45" s="1">
        <v>0.96699999999999997</v>
      </c>
      <c r="E45" s="1">
        <v>1.21</v>
      </c>
      <c r="F45" s="1">
        <v>1.9</v>
      </c>
      <c r="G45">
        <v>0</v>
      </c>
    </row>
    <row r="46" spans="1:7" x14ac:dyDescent="0.25">
      <c r="A46">
        <v>6</v>
      </c>
      <c r="B46" s="1">
        <v>0.14899999999999999</v>
      </c>
      <c r="C46" s="1">
        <v>0.255</v>
      </c>
      <c r="D46" s="1">
        <v>0.79200000000000004</v>
      </c>
      <c r="E46" s="1">
        <v>1.02</v>
      </c>
      <c r="F46" s="1">
        <v>1.63</v>
      </c>
      <c r="G46">
        <v>0</v>
      </c>
    </row>
    <row r="47" spans="1:7" x14ac:dyDescent="0.25">
      <c r="A47">
        <v>7</v>
      </c>
      <c r="B47" s="1">
        <v>0.11799999999999999</v>
      </c>
      <c r="C47" s="1">
        <v>0.20300000000000001</v>
      </c>
      <c r="D47" s="1">
        <v>0.65700000000000003</v>
      </c>
      <c r="E47" s="1">
        <v>0.84099999999999997</v>
      </c>
      <c r="F47" s="1">
        <v>1.37</v>
      </c>
      <c r="G47">
        <v>0</v>
      </c>
    </row>
    <row r="48" spans="1:7" x14ac:dyDescent="0.25">
      <c r="A48">
        <v>8</v>
      </c>
      <c r="B48" s="1">
        <v>9.4E-2</v>
      </c>
      <c r="C48" s="1">
        <v>0.16600000000000001</v>
      </c>
      <c r="D48" s="1">
        <v>0.54600000000000004</v>
      </c>
      <c r="E48" s="1">
        <v>0.70899999999999996</v>
      </c>
      <c r="F48" s="1">
        <v>1.1599999999999999</v>
      </c>
      <c r="G48">
        <v>0</v>
      </c>
    </row>
    <row r="49" spans="1:7" x14ac:dyDescent="0.25">
      <c r="A49">
        <v>9</v>
      </c>
      <c r="B49" s="1">
        <v>4.0300000000000002E-2</v>
      </c>
      <c r="C49" s="1">
        <v>7.3400000000000007E-2</v>
      </c>
      <c r="D49" s="1">
        <v>0.26</v>
      </c>
      <c r="E49" s="1">
        <v>0.34399999999999997</v>
      </c>
      <c r="F49" s="1">
        <v>0.58299999999999996</v>
      </c>
      <c r="G49">
        <v>0</v>
      </c>
    </row>
    <row r="50" spans="1:7" x14ac:dyDescent="0.25">
      <c r="A50">
        <v>10</v>
      </c>
      <c r="B50" s="1">
        <v>1.4200000000000001E-2</v>
      </c>
      <c r="C50" s="1">
        <v>2.76E-2</v>
      </c>
      <c r="D50" s="1">
        <v>0.106</v>
      </c>
      <c r="E50" s="1">
        <v>0.14099999999999999</v>
      </c>
      <c r="F50" s="1">
        <v>0.248</v>
      </c>
      <c r="G50">
        <v>0</v>
      </c>
    </row>
    <row r="51" spans="1:7" x14ac:dyDescent="0.25">
      <c r="A51">
        <v>11</v>
      </c>
      <c r="B51" s="1">
        <v>6.8300000000000001E-3</v>
      </c>
      <c r="C51" s="1">
        <v>1.44E-2</v>
      </c>
      <c r="D51" s="1">
        <v>5.8700000000000002E-2</v>
      </c>
      <c r="E51" s="1">
        <v>7.8299999999999995E-2</v>
      </c>
      <c r="F51" s="1">
        <v>0.13700000000000001</v>
      </c>
      <c r="G51">
        <v>0</v>
      </c>
    </row>
    <row r="53" spans="1:7" x14ac:dyDescent="0.25">
      <c r="A53" t="s">
        <v>48</v>
      </c>
    </row>
    <row r="54" spans="1:7" x14ac:dyDescent="0.25">
      <c r="A54">
        <v>1</v>
      </c>
      <c r="B54" s="1">
        <v>6.4399999999999999E-2</v>
      </c>
      <c r="C54" s="1">
        <v>0.13100000000000001</v>
      </c>
      <c r="D54" s="1">
        <v>0.59099999999999997</v>
      </c>
      <c r="E54" s="1">
        <v>0.81899999999999995</v>
      </c>
      <c r="F54" s="1">
        <v>1.54</v>
      </c>
      <c r="G54">
        <v>0</v>
      </c>
    </row>
    <row r="55" spans="1:7" x14ac:dyDescent="0.25">
      <c r="A55">
        <v>2</v>
      </c>
      <c r="B55" s="1">
        <v>8.5400000000000004E-2</v>
      </c>
      <c r="C55" s="1">
        <v>0.17599999999999999</v>
      </c>
      <c r="D55" s="1">
        <v>0.80200000000000005</v>
      </c>
      <c r="E55" s="1">
        <v>1.1200000000000001</v>
      </c>
      <c r="F55" s="1">
        <v>2.12</v>
      </c>
      <c r="G55">
        <v>0</v>
      </c>
    </row>
    <row r="56" spans="1:7" x14ac:dyDescent="0.25">
      <c r="A56">
        <v>3</v>
      </c>
      <c r="B56" s="1">
        <v>0.109</v>
      </c>
      <c r="C56" s="1">
        <v>0.22500000000000001</v>
      </c>
      <c r="D56" s="1">
        <v>1.05</v>
      </c>
      <c r="E56" s="1">
        <v>1.47</v>
      </c>
      <c r="F56" s="1">
        <v>2.82</v>
      </c>
      <c r="G56">
        <v>0</v>
      </c>
    </row>
    <row r="57" spans="1:7" x14ac:dyDescent="0.25">
      <c r="A57">
        <v>4</v>
      </c>
      <c r="B57" s="1">
        <v>0.13800000000000001</v>
      </c>
      <c r="C57" s="1">
        <v>0.28199999999999997</v>
      </c>
      <c r="D57" s="1">
        <v>1.3</v>
      </c>
      <c r="E57" s="1">
        <v>1.81</v>
      </c>
      <c r="F57" s="1">
        <v>3.45</v>
      </c>
      <c r="G57">
        <v>0</v>
      </c>
    </row>
    <row r="58" spans="1:7" x14ac:dyDescent="0.25">
      <c r="A58">
        <v>5</v>
      </c>
      <c r="B58" s="1">
        <v>0.11600000000000001</v>
      </c>
      <c r="C58" s="1">
        <v>0.23599999999999999</v>
      </c>
      <c r="D58" s="1">
        <v>1.08</v>
      </c>
      <c r="E58" s="1">
        <v>1.52</v>
      </c>
      <c r="F58" s="1">
        <v>2.92</v>
      </c>
      <c r="G58">
        <v>0</v>
      </c>
    </row>
    <row r="59" spans="1:7" x14ac:dyDescent="0.25">
      <c r="A59">
        <v>6</v>
      </c>
      <c r="B59" s="1">
        <v>8.3199999999999996E-2</v>
      </c>
      <c r="C59" s="1">
        <v>0.17100000000000001</v>
      </c>
      <c r="D59" s="1">
        <v>0.79800000000000004</v>
      </c>
      <c r="E59" s="1">
        <v>1.1200000000000001</v>
      </c>
      <c r="F59" s="1">
        <v>2.14</v>
      </c>
      <c r="G59">
        <v>0</v>
      </c>
    </row>
    <row r="60" spans="1:7" x14ac:dyDescent="0.25">
      <c r="A60">
        <v>7</v>
      </c>
      <c r="B60" s="1">
        <v>5.9200000000000003E-2</v>
      </c>
      <c r="C60" s="1">
        <v>0.124</v>
      </c>
      <c r="D60" s="1">
        <v>0.58899999999999997</v>
      </c>
      <c r="E60" s="1">
        <v>0.82799999999999996</v>
      </c>
      <c r="F60" s="1">
        <v>1.6</v>
      </c>
      <c r="G60">
        <v>0</v>
      </c>
    </row>
    <row r="61" spans="1:7" x14ac:dyDescent="0.25">
      <c r="A61">
        <v>8</v>
      </c>
      <c r="B61" s="1">
        <v>4.5999999999999999E-2</v>
      </c>
      <c r="C61" s="1">
        <v>9.6699999999999994E-2</v>
      </c>
      <c r="D61" s="1">
        <v>0.47099999999999997</v>
      </c>
      <c r="E61" s="1">
        <v>0.66300000000000003</v>
      </c>
      <c r="F61" s="1">
        <v>1.28</v>
      </c>
      <c r="G61">
        <v>0</v>
      </c>
    </row>
    <row r="62" spans="1:7" x14ac:dyDescent="0.25">
      <c r="A62">
        <v>9</v>
      </c>
      <c r="B62" s="1">
        <v>2.18E-2</v>
      </c>
      <c r="C62" s="1">
        <v>4.8899999999999999E-2</v>
      </c>
      <c r="D62" s="1">
        <v>0.26</v>
      </c>
      <c r="E62" s="1">
        <v>0.371</v>
      </c>
      <c r="F62" s="1">
        <v>0.74099999999999999</v>
      </c>
      <c r="G62">
        <v>0</v>
      </c>
    </row>
    <row r="63" spans="1:7" x14ac:dyDescent="0.25">
      <c r="A63">
        <v>10</v>
      </c>
      <c r="B63" s="1">
        <v>9.5200000000000007E-3</v>
      </c>
      <c r="C63" s="1">
        <v>2.29E-2</v>
      </c>
      <c r="D63" s="1">
        <v>0.128</v>
      </c>
      <c r="E63" s="1">
        <v>0.184</v>
      </c>
      <c r="F63" s="1">
        <v>0.371</v>
      </c>
      <c r="G63">
        <v>0</v>
      </c>
    </row>
    <row r="64" spans="1:7" x14ac:dyDescent="0.25">
      <c r="A64">
        <v>11</v>
      </c>
      <c r="B64" s="1">
        <v>5.0699999999999999E-3</v>
      </c>
      <c r="C64" s="1">
        <v>1.23E-2</v>
      </c>
      <c r="D64" s="1">
        <v>6.6299999999999998E-2</v>
      </c>
      <c r="E64" s="1">
        <v>9.4700000000000006E-2</v>
      </c>
      <c r="F64" s="1">
        <v>0.188</v>
      </c>
      <c r="G64">
        <v>0</v>
      </c>
    </row>
    <row r="66" spans="1:7" x14ac:dyDescent="0.25">
      <c r="A66" t="s">
        <v>50</v>
      </c>
    </row>
    <row r="67" spans="1:7" x14ac:dyDescent="0.25">
      <c r="A67">
        <v>1</v>
      </c>
      <c r="B67" s="1">
        <v>7.1400000000000005E-2</v>
      </c>
      <c r="C67" s="1">
        <v>0.129</v>
      </c>
      <c r="D67" s="1">
        <v>0.45100000000000001</v>
      </c>
      <c r="E67" s="1">
        <v>0.59199999999999997</v>
      </c>
      <c r="F67" s="1">
        <v>1.02</v>
      </c>
      <c r="G67">
        <v>0</v>
      </c>
    </row>
    <row r="68" spans="1:7" x14ac:dyDescent="0.25">
      <c r="A68">
        <v>2</v>
      </c>
      <c r="B68" s="1">
        <v>8.4199999999999997E-2</v>
      </c>
      <c r="C68" s="1">
        <v>0.151</v>
      </c>
      <c r="D68" s="1">
        <v>0.53200000000000003</v>
      </c>
      <c r="E68" s="1">
        <v>0.70399999999999996</v>
      </c>
      <c r="F68" s="1">
        <v>1.21</v>
      </c>
      <c r="G68">
        <v>0</v>
      </c>
    </row>
    <row r="69" spans="1:7" x14ac:dyDescent="0.25">
      <c r="A69">
        <v>3</v>
      </c>
      <c r="B69" s="1">
        <v>9.7900000000000001E-2</v>
      </c>
      <c r="C69" s="1">
        <v>0.17699999999999999</v>
      </c>
      <c r="D69" s="1">
        <v>0.627</v>
      </c>
      <c r="E69" s="1">
        <v>0.83</v>
      </c>
      <c r="F69" s="1">
        <v>1.45</v>
      </c>
      <c r="G69">
        <v>0</v>
      </c>
    </row>
    <row r="70" spans="1:7" x14ac:dyDescent="0.25">
      <c r="A70">
        <v>4</v>
      </c>
      <c r="B70" s="1">
        <v>0.17599999999999999</v>
      </c>
      <c r="C70" s="1">
        <v>0.32</v>
      </c>
      <c r="D70" s="1">
        <v>1.17</v>
      </c>
      <c r="E70" s="1">
        <v>1.57</v>
      </c>
      <c r="F70" s="1">
        <v>2.81</v>
      </c>
      <c r="G70">
        <v>0</v>
      </c>
    </row>
    <row r="71" spans="1:7" x14ac:dyDescent="0.25">
      <c r="A71">
        <v>5</v>
      </c>
      <c r="B71" s="1">
        <v>0.14499999999999999</v>
      </c>
      <c r="C71" s="1">
        <v>0.26500000000000001</v>
      </c>
      <c r="D71" s="1">
        <v>0.97099999999999997</v>
      </c>
      <c r="E71" s="1">
        <v>1.29</v>
      </c>
      <c r="F71" s="1">
        <v>2.2799999999999998</v>
      </c>
      <c r="G71">
        <v>0</v>
      </c>
    </row>
    <row r="72" spans="1:7" x14ac:dyDescent="0.25">
      <c r="A72">
        <v>6</v>
      </c>
      <c r="B72" s="1">
        <v>0.10199999999999999</v>
      </c>
      <c r="C72" s="1">
        <v>0.187</v>
      </c>
      <c r="D72" s="1">
        <v>0.69</v>
      </c>
      <c r="E72" s="1">
        <v>0.91700000000000004</v>
      </c>
      <c r="F72" s="1">
        <v>1.61</v>
      </c>
      <c r="G72">
        <v>0</v>
      </c>
    </row>
    <row r="73" spans="1:7" x14ac:dyDescent="0.25">
      <c r="A73">
        <v>7</v>
      </c>
      <c r="B73" s="1">
        <v>7.9799999999999996E-2</v>
      </c>
      <c r="C73" s="1">
        <v>0.14699999999999999</v>
      </c>
      <c r="D73" s="1">
        <v>0.55900000000000005</v>
      </c>
      <c r="E73" s="1">
        <v>0.75</v>
      </c>
      <c r="F73" s="1">
        <v>1.34</v>
      </c>
      <c r="G73">
        <v>0</v>
      </c>
    </row>
    <row r="74" spans="1:7" x14ac:dyDescent="0.25">
      <c r="A74">
        <v>8</v>
      </c>
      <c r="B74" s="1">
        <v>6.1899999999999997E-2</v>
      </c>
      <c r="C74" s="1">
        <v>0.11600000000000001</v>
      </c>
      <c r="D74" s="1">
        <v>0.45200000000000001</v>
      </c>
      <c r="E74" s="1">
        <v>0.60799999999999998</v>
      </c>
      <c r="F74" s="1">
        <v>1.0900000000000001</v>
      </c>
      <c r="G74">
        <v>0</v>
      </c>
    </row>
    <row r="75" spans="1:7" x14ac:dyDescent="0.25">
      <c r="A75">
        <v>9</v>
      </c>
      <c r="B75" s="1">
        <v>2.7199999999999998E-2</v>
      </c>
      <c r="C75" s="1">
        <v>5.45E-2</v>
      </c>
      <c r="D75" s="1">
        <v>0.24199999999999999</v>
      </c>
      <c r="E75" s="1">
        <v>0.33400000000000002</v>
      </c>
      <c r="F75" s="1">
        <v>0.625</v>
      </c>
      <c r="G75">
        <v>0</v>
      </c>
    </row>
    <row r="76" spans="1:7" x14ac:dyDescent="0.25">
      <c r="A76">
        <v>10</v>
      </c>
      <c r="B76" s="1">
        <v>1.01E-2</v>
      </c>
      <c r="C76" s="1">
        <v>2.1600000000000001E-2</v>
      </c>
      <c r="D76" s="1">
        <v>0.107</v>
      </c>
      <c r="E76" s="1">
        <v>0.151</v>
      </c>
      <c r="F76" s="1">
        <v>0.29499999999999998</v>
      </c>
      <c r="G76">
        <v>0</v>
      </c>
    </row>
    <row r="77" spans="1:7" x14ac:dyDescent="0.25">
      <c r="A77">
        <v>11</v>
      </c>
      <c r="B77" s="1">
        <v>5.3299999999999997E-3</v>
      </c>
      <c r="C77" s="1">
        <v>1.1599999999999999E-2</v>
      </c>
      <c r="D77" s="1">
        <v>5.8299999999999998E-2</v>
      </c>
      <c r="E77" s="1">
        <v>8.2400000000000001E-2</v>
      </c>
      <c r="F77" s="1">
        <v>0.161</v>
      </c>
      <c r="G77">
        <v>0</v>
      </c>
    </row>
  </sheetData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20</v>
      </c>
      <c r="E4" s="19">
        <f t="shared" ref="E4:E9" si="0">IF($C$17="max",80,60)</f>
        <v>60</v>
      </c>
      <c r="F4" s="20">
        <f>D4/SIN(E4*PI()/180)</f>
        <v>23.094010767585033</v>
      </c>
      <c r="G4" s="20">
        <v>6</v>
      </c>
      <c r="H4" s="22">
        <f>3.93+1.02*LOG(C4*F4)</f>
        <v>6.9081979020301265</v>
      </c>
      <c r="I4" s="20">
        <v>1</v>
      </c>
      <c r="J4" s="21">
        <f t="shared" ref="J4:J12" si="1">$C$2*C4*F4*1000000*B4*0.001</f>
        <v>2494153162899183.5</v>
      </c>
      <c r="K4" s="20">
        <f>POWER(10,1.5*G4+9.05)</f>
        <v>1.1220184543019693E+18</v>
      </c>
      <c r="L4" s="20">
        <f>POWER(10,1.5*H4+9.05)</f>
        <v>2.584025844754262E+19</v>
      </c>
      <c r="M4" s="25">
        <f>J4*(1.5-I4)/I4*(1-O4)/O4/(L4-K4)</f>
        <v>3.5793680472328535E-4</v>
      </c>
      <c r="N4" s="26">
        <f>J4/L4</f>
        <v>9.6521989823069082E-5</v>
      </c>
      <c r="O4">
        <f>POWER(10,-I4*(H4-G4))</f>
        <v>0.12353843574782518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20</v>
      </c>
      <c r="E5" s="19">
        <f t="shared" si="0"/>
        <v>60</v>
      </c>
      <c r="F5" s="20">
        <f t="shared" ref="F5:F12" si="2">D5/SIN(E5*PI()/180)</f>
        <v>23.094010767585033</v>
      </c>
      <c r="G5" s="20">
        <v>6</v>
      </c>
      <c r="H5" s="22">
        <f t="shared" ref="H5:H12" si="3">3.93+1.02*LOG(C5*F5)</f>
        <v>6.780760390689661</v>
      </c>
      <c r="I5" s="20">
        <v>1</v>
      </c>
      <c r="J5" s="21">
        <f t="shared" si="1"/>
        <v>1870614872174387.7</v>
      </c>
      <c r="K5" s="20">
        <f t="shared" ref="K5:L12" si="4">POWER(10,1.5*G5+9.05)</f>
        <v>1.1220184543019693E+18</v>
      </c>
      <c r="L5" s="20">
        <f t="shared" si="4"/>
        <v>1.6639512030169131E+19</v>
      </c>
      <c r="M5" s="25">
        <f t="shared" ref="M5:M12" si="5">J5*(1.5-I5)/I5*(1-O5)/O5/(L5-K5)</f>
        <v>3.0355116910838365E-4</v>
      </c>
      <c r="N5" s="26">
        <f t="shared" ref="N5:N12" si="6">J5/L5</f>
        <v>1.1242005587560335E-4</v>
      </c>
      <c r="O5">
        <f t="shared" ref="O5:O12" si="7">POWER(10,-I5*(H5-G5))</f>
        <v>0.16566837382927743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20</v>
      </c>
      <c r="E6" s="19">
        <f t="shared" si="0"/>
        <v>60</v>
      </c>
      <c r="F6" s="20">
        <f t="shared" si="2"/>
        <v>23.094010767585033</v>
      </c>
      <c r="G6" s="20">
        <v>6</v>
      </c>
      <c r="H6" s="22">
        <f t="shared" si="3"/>
        <v>6.6478199468247547</v>
      </c>
      <c r="I6" s="20">
        <v>1</v>
      </c>
      <c r="J6" s="21">
        <f t="shared" si="1"/>
        <v>1385640646055102.2</v>
      </c>
      <c r="K6" s="20">
        <f t="shared" si="4"/>
        <v>1.1220184543019693E+18</v>
      </c>
      <c r="L6" s="20">
        <f t="shared" si="4"/>
        <v>1.0513078814262442E+19</v>
      </c>
      <c r="M6" s="25">
        <f t="shared" si="5"/>
        <v>2.5411385913093554E-4</v>
      </c>
      <c r="N6" s="26">
        <f t="shared" si="6"/>
        <v>1.3180160355834959E-4</v>
      </c>
      <c r="O6">
        <f t="shared" si="7"/>
        <v>0.2249987229654633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20</v>
      </c>
      <c r="E7" s="19">
        <f t="shared" si="0"/>
        <v>60</v>
      </c>
      <c r="F7" s="20">
        <f t="shared" si="2"/>
        <v>23.094010767585033</v>
      </c>
      <c r="G7" s="20">
        <v>6</v>
      </c>
      <c r="H7" s="22">
        <f t="shared" si="3"/>
        <v>6.5203824354842892</v>
      </c>
      <c r="I7" s="20">
        <v>1</v>
      </c>
      <c r="J7" s="21">
        <f t="shared" si="1"/>
        <v>1558845726811989.7</v>
      </c>
      <c r="K7" s="20">
        <f t="shared" si="4"/>
        <v>1.1220184543019693E+18</v>
      </c>
      <c r="L7" s="20">
        <f t="shared" si="4"/>
        <v>6.769765935552041E+18</v>
      </c>
      <c r="M7" s="25">
        <f t="shared" si="5"/>
        <v>3.193773336844758E-4</v>
      </c>
      <c r="N7" s="26">
        <f t="shared" si="6"/>
        <v>2.3026582331681067E-4</v>
      </c>
      <c r="O7">
        <f t="shared" si="7"/>
        <v>0.30172935509270127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20</v>
      </c>
      <c r="E8" s="19">
        <f t="shared" si="0"/>
        <v>60</v>
      </c>
      <c r="F8" s="20">
        <f t="shared" si="2"/>
        <v>23.094010767585033</v>
      </c>
      <c r="G8" s="20">
        <v>6</v>
      </c>
      <c r="H8" s="22">
        <f t="shared" si="3"/>
        <v>7.053718755670233</v>
      </c>
      <c r="I8" s="20">
        <v>1</v>
      </c>
      <c r="J8" s="21">
        <f t="shared" si="1"/>
        <v>5196152422706633</v>
      </c>
      <c r="K8" s="20">
        <f t="shared" si="4"/>
        <v>1.1220184543019693E+18</v>
      </c>
      <c r="L8" s="20">
        <f t="shared" si="4"/>
        <v>4.2714776027385119E+19</v>
      </c>
      <c r="M8" s="25">
        <f t="shared" si="5"/>
        <v>6.4442714313905382E-4</v>
      </c>
      <c r="N8" s="26">
        <f t="shared" si="6"/>
        <v>1.2164765699287052E-4</v>
      </c>
      <c r="O8">
        <f t="shared" si="7"/>
        <v>8.836519584585191E-2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20</v>
      </c>
      <c r="E9" s="19">
        <f t="shared" si="0"/>
        <v>60</v>
      </c>
      <c r="F9" s="20">
        <f t="shared" si="2"/>
        <v>23.094010767585033</v>
      </c>
      <c r="G9" s="20">
        <v>6</v>
      </c>
      <c r="H9" s="22">
        <f t="shared" si="3"/>
        <v>6.8957187564847757</v>
      </c>
      <c r="I9" s="20">
        <v>1</v>
      </c>
      <c r="J9" s="21">
        <f t="shared" si="1"/>
        <v>3637306695894643</v>
      </c>
      <c r="K9" s="20">
        <f t="shared" si="4"/>
        <v>1.1220184543019693E+18</v>
      </c>
      <c r="L9" s="20">
        <f t="shared" si="4"/>
        <v>2.4750167061344182E+19</v>
      </c>
      <c r="M9" s="25">
        <f t="shared" si="5"/>
        <v>5.2842544454409263E-4</v>
      </c>
      <c r="N9" s="26">
        <f t="shared" si="6"/>
        <v>1.4696089472363751E-4</v>
      </c>
      <c r="O9">
        <f t="shared" si="7"/>
        <v>0.12713971791185369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20</v>
      </c>
      <c r="E10" s="19">
        <f>IF($C$17="max",60,40)</f>
        <v>40</v>
      </c>
      <c r="F10" s="20">
        <f t="shared" si="2"/>
        <v>31.114476537208251</v>
      </c>
      <c r="G10" s="20">
        <v>6</v>
      </c>
      <c r="H10" s="22">
        <f t="shared" si="3"/>
        <v>7.0402502996724099</v>
      </c>
      <c r="I10" s="20">
        <v>1</v>
      </c>
      <c r="J10" s="21">
        <f t="shared" si="1"/>
        <v>1680181733009245.7</v>
      </c>
      <c r="K10" s="20">
        <f t="shared" si="4"/>
        <v>1.1220184543019693E+18</v>
      </c>
      <c r="L10" s="20">
        <f t="shared" si="4"/>
        <v>4.0773261213909852E+19</v>
      </c>
      <c r="M10" s="25">
        <f t="shared" si="5"/>
        <v>2.1125775969176415E-4</v>
      </c>
      <c r="N10" s="26">
        <f t="shared" si="6"/>
        <v>4.1207930957361087E-5</v>
      </c>
      <c r="O10">
        <f t="shared" si="7"/>
        <v>9.1148536584750903E-2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20</v>
      </c>
      <c r="E11" s="19">
        <f>IF($C$17="max",60,40)</f>
        <v>40</v>
      </c>
      <c r="F11" s="20">
        <f t="shared" si="2"/>
        <v>31.114476537208251</v>
      </c>
      <c r="G11" s="20">
        <v>6</v>
      </c>
      <c r="H11" s="22">
        <f t="shared" si="3"/>
        <v>6.6810241311988214</v>
      </c>
      <c r="I11" s="20">
        <v>1</v>
      </c>
      <c r="J11" s="21">
        <f t="shared" si="1"/>
        <v>746747436892998.12</v>
      </c>
      <c r="K11" s="20">
        <f t="shared" si="4"/>
        <v>1.1220184543019693E+18</v>
      </c>
      <c r="L11" s="20">
        <f t="shared" si="4"/>
        <v>1.1790607893945117E+19</v>
      </c>
      <c r="M11" s="25">
        <f t="shared" si="5"/>
        <v>1.3290645727395789E-4</v>
      </c>
      <c r="N11" s="26">
        <f t="shared" si="6"/>
        <v>6.3334091304696741E-5</v>
      </c>
      <c r="O11">
        <f t="shared" si="7"/>
        <v>0.20843750633745192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20</v>
      </c>
      <c r="E12" s="19">
        <f>IF($C$17="max",60,40)</f>
        <v>40</v>
      </c>
      <c r="F12" s="20">
        <f t="shared" si="2"/>
        <v>31.114476537208251</v>
      </c>
      <c r="G12" s="20">
        <v>6</v>
      </c>
      <c r="H12" s="22">
        <f t="shared" si="3"/>
        <v>6.9128127883319443</v>
      </c>
      <c r="I12" s="20">
        <v>1</v>
      </c>
      <c r="J12" s="21">
        <f t="shared" si="1"/>
        <v>1260136299756934.2</v>
      </c>
      <c r="K12" s="20">
        <f t="shared" si="4"/>
        <v>1.1220184543019693E+18</v>
      </c>
      <c r="L12" s="20">
        <f t="shared" si="4"/>
        <v>2.6255432849302675E+19</v>
      </c>
      <c r="M12" s="25">
        <f t="shared" si="5"/>
        <v>1.8002310482577241E-4</v>
      </c>
      <c r="N12" s="26">
        <f t="shared" si="6"/>
        <v>4.7995258999906473E-5</v>
      </c>
      <c r="O12">
        <f t="shared" si="7"/>
        <v>0.12223264558520136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9.9999999999999994E-12</v>
      </c>
      <c r="K16" s="20">
        <f>1/J16</f>
        <v>100000000000</v>
      </c>
      <c r="L16" s="37">
        <f>H4</f>
        <v>6.9081979020301265</v>
      </c>
      <c r="M16" s="20"/>
      <c r="N16" s="20"/>
    </row>
    <row r="17" spans="1:14" ht="16" thickBot="1" x14ac:dyDescent="0.4">
      <c r="A17" s="126" t="s">
        <v>33</v>
      </c>
      <c r="B17" s="127">
        <v>20</v>
      </c>
      <c r="C17" s="127" t="s">
        <v>32</v>
      </c>
      <c r="D17" s="127" t="s">
        <v>31</v>
      </c>
      <c r="E17" s="127" t="s">
        <v>28</v>
      </c>
      <c r="F17" s="128">
        <v>32</v>
      </c>
      <c r="G17" s="20"/>
      <c r="H17" s="20"/>
      <c r="I17" s="32" t="s">
        <v>38</v>
      </c>
      <c r="J17" s="33">
        <f t="shared" ref="J17:J18" si="9">IF($A$17="FR",IF($E$17="GR",M5,N5),0.00000000001)</f>
        <v>9.9999999999999994E-12</v>
      </c>
      <c r="K17" s="20">
        <f t="shared" ref="K17:K23" si="10">1/J17</f>
        <v>100000000000</v>
      </c>
      <c r="L17" s="37">
        <f t="shared" ref="L17:L24" si="11">H5</f>
        <v>6.780760390689661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9.9999999999999994E-12</v>
      </c>
      <c r="K18" s="20">
        <f t="shared" si="10"/>
        <v>100000000000</v>
      </c>
      <c r="L18" s="37">
        <f t="shared" si="11"/>
        <v>6.6478199468247547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2.3026582331681067E-4</v>
      </c>
      <c r="K19" s="20">
        <f>1/J19</f>
        <v>4342.8068724908098</v>
      </c>
      <c r="L19" s="37">
        <f t="shared" si="11"/>
        <v>6.5203824354842892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1.2164765699287052E-4</v>
      </c>
      <c r="K20" s="20">
        <f t="shared" si="10"/>
        <v>8220.4624792617888</v>
      </c>
      <c r="L20" s="37">
        <f t="shared" si="11"/>
        <v>7.053718755670233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1.4696089472363751E-4</v>
      </c>
      <c r="K21" s="20">
        <f t="shared" si="10"/>
        <v>6804.5312454072709</v>
      </c>
      <c r="L21" s="37">
        <f t="shared" si="11"/>
        <v>6.8957187564847757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4.1207930957361087E-5</v>
      </c>
      <c r="K22" s="20">
        <f t="shared" si="10"/>
        <v>24267.173254457397</v>
      </c>
      <c r="L22" s="37">
        <f t="shared" si="11"/>
        <v>7.0402502996724099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6.3334091304696741E-5</v>
      </c>
      <c r="K23" s="20">
        <f t="shared" si="10"/>
        <v>15789.284718542127</v>
      </c>
      <c r="L23" s="37">
        <f t="shared" si="11"/>
        <v>6.6810241311988214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4.7995258999906473E-5</v>
      </c>
      <c r="K24" s="20">
        <f>1/J24</f>
        <v>20835.391262331737</v>
      </c>
      <c r="L24" s="37">
        <f t="shared" si="11"/>
        <v>6.9128127883319443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3.9100000000000003E-2</v>
      </c>
      <c r="C28" s="1">
        <v>6.8699999999999997E-2</v>
      </c>
      <c r="D28" s="1">
        <v>0.27900000000000003</v>
      </c>
      <c r="E28" s="1">
        <v>0.379</v>
      </c>
      <c r="F28" s="1">
        <v>0.66400000000000003</v>
      </c>
      <c r="G28">
        <v>0</v>
      </c>
    </row>
    <row r="29" spans="1:14" x14ac:dyDescent="0.25">
      <c r="A29">
        <v>2</v>
      </c>
      <c r="B29" s="1">
        <v>4.4200000000000003E-2</v>
      </c>
      <c r="C29" s="1">
        <v>7.7799999999999994E-2</v>
      </c>
      <c r="D29" s="1">
        <v>0.314</v>
      </c>
      <c r="E29" s="1">
        <v>0.42599999999999999</v>
      </c>
      <c r="F29" s="1">
        <v>0.74399999999999999</v>
      </c>
      <c r="G29">
        <v>0</v>
      </c>
    </row>
    <row r="30" spans="1:14" x14ac:dyDescent="0.25">
      <c r="A30">
        <v>3</v>
      </c>
      <c r="B30" s="1">
        <v>5.6000000000000001E-2</v>
      </c>
      <c r="C30" s="1">
        <v>9.8000000000000004E-2</v>
      </c>
      <c r="D30" s="1">
        <v>0.39300000000000002</v>
      </c>
      <c r="E30" s="1">
        <v>0.53600000000000003</v>
      </c>
      <c r="F30" s="1">
        <v>0.94599999999999995</v>
      </c>
      <c r="G30">
        <v>0</v>
      </c>
    </row>
    <row r="31" spans="1:14" x14ac:dyDescent="0.25">
      <c r="A31">
        <v>4</v>
      </c>
      <c r="B31" s="1">
        <v>9.2899999999999996E-2</v>
      </c>
      <c r="C31" s="1">
        <v>0.161</v>
      </c>
      <c r="D31" s="1">
        <v>0.626</v>
      </c>
      <c r="E31" s="1">
        <v>0.85</v>
      </c>
      <c r="F31" s="1">
        <v>1.5</v>
      </c>
      <c r="G31">
        <v>0</v>
      </c>
    </row>
    <row r="32" spans="1:14" x14ac:dyDescent="0.25">
      <c r="A32">
        <v>5</v>
      </c>
      <c r="B32" s="1">
        <v>9.4399999999999998E-2</v>
      </c>
      <c r="C32" s="1">
        <v>0.161</v>
      </c>
      <c r="D32" s="1">
        <v>0.67500000000000004</v>
      </c>
      <c r="E32" s="1">
        <v>0.93899999999999995</v>
      </c>
      <c r="F32" s="1">
        <v>1.71</v>
      </c>
      <c r="G32">
        <v>0</v>
      </c>
    </row>
    <row r="33" spans="1:7" x14ac:dyDescent="0.25">
      <c r="A33">
        <v>6</v>
      </c>
      <c r="B33" s="1">
        <v>6.6900000000000001E-2</v>
      </c>
      <c r="C33" s="1">
        <v>0.113</v>
      </c>
      <c r="D33" s="1">
        <v>0.49299999999999999</v>
      </c>
      <c r="E33" s="1">
        <v>0.69799999999999995</v>
      </c>
      <c r="F33" s="1">
        <v>1.3</v>
      </c>
      <c r="G33">
        <v>0</v>
      </c>
    </row>
    <row r="34" spans="1:7" x14ac:dyDescent="0.25">
      <c r="A34">
        <v>7</v>
      </c>
      <c r="B34" s="1">
        <v>4.8599999999999997E-2</v>
      </c>
      <c r="C34" s="1">
        <v>8.4199999999999997E-2</v>
      </c>
      <c r="D34" s="1">
        <v>0.40600000000000003</v>
      </c>
      <c r="E34" s="1">
        <v>0.57899999999999996</v>
      </c>
      <c r="F34" s="1">
        <v>1.0900000000000001</v>
      </c>
      <c r="G34">
        <v>0</v>
      </c>
    </row>
    <row r="35" spans="1:7" x14ac:dyDescent="0.25">
      <c r="A35">
        <v>8</v>
      </c>
      <c r="B35" s="1">
        <v>3.4200000000000001E-2</v>
      </c>
      <c r="C35" s="1">
        <v>5.9799999999999999E-2</v>
      </c>
      <c r="D35" s="1">
        <v>0.29899999999999999</v>
      </c>
      <c r="E35" s="1">
        <v>0.42699999999999999</v>
      </c>
      <c r="F35" s="1">
        <v>0.80500000000000005</v>
      </c>
      <c r="G35">
        <v>0</v>
      </c>
    </row>
    <row r="36" spans="1:7" x14ac:dyDescent="0.25">
      <c r="A36">
        <v>9</v>
      </c>
      <c r="B36" s="1">
        <v>1.34E-2</v>
      </c>
      <c r="C36" s="1">
        <v>2.4500000000000001E-2</v>
      </c>
      <c r="D36" s="1">
        <v>0.14099999999999999</v>
      </c>
      <c r="E36" s="1">
        <v>0.20499999999999999</v>
      </c>
      <c r="F36" s="1">
        <v>0.39600000000000002</v>
      </c>
      <c r="G36">
        <v>0</v>
      </c>
    </row>
    <row r="37" spans="1:7" x14ac:dyDescent="0.25">
      <c r="A37">
        <v>10</v>
      </c>
      <c r="B37" s="1">
        <v>4.9100000000000003E-3</v>
      </c>
      <c r="C37" s="1">
        <v>9.3600000000000003E-3</v>
      </c>
      <c r="D37" s="1">
        <v>6.7000000000000004E-2</v>
      </c>
      <c r="E37" s="1">
        <v>0.1</v>
      </c>
      <c r="F37" s="1">
        <v>0.20399999999999999</v>
      </c>
      <c r="G37">
        <v>10000</v>
      </c>
    </row>
    <row r="38" spans="1:7" x14ac:dyDescent="0.25">
      <c r="A38">
        <v>11</v>
      </c>
      <c r="B38" s="1">
        <v>2.0699999999999998E-3</v>
      </c>
      <c r="C38" s="1">
        <v>4.5399999999999998E-3</v>
      </c>
      <c r="D38" s="1">
        <v>3.8399999999999997E-2</v>
      </c>
      <c r="E38" s="1">
        <v>5.8900000000000001E-2</v>
      </c>
      <c r="F38" s="1">
        <v>0.121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6.0199999999999997E-2</v>
      </c>
      <c r="C41" s="1">
        <v>9.7600000000000006E-2</v>
      </c>
      <c r="D41" s="1">
        <v>0.317</v>
      </c>
      <c r="E41" s="1">
        <v>0.42199999999999999</v>
      </c>
      <c r="F41" s="1">
        <v>0.71499999999999997</v>
      </c>
      <c r="G41">
        <v>0</v>
      </c>
    </row>
    <row r="42" spans="1:7" x14ac:dyDescent="0.25">
      <c r="A42">
        <v>2</v>
      </c>
      <c r="B42" s="1">
        <v>6.5000000000000002E-2</v>
      </c>
      <c r="C42" s="1">
        <v>0.106</v>
      </c>
      <c r="D42" s="1">
        <v>0.34799999999999998</v>
      </c>
      <c r="E42" s="1">
        <v>0.46400000000000002</v>
      </c>
      <c r="F42" s="1">
        <v>0.78</v>
      </c>
      <c r="G42">
        <v>0</v>
      </c>
    </row>
    <row r="43" spans="1:7" x14ac:dyDescent="0.25">
      <c r="A43">
        <v>3</v>
      </c>
      <c r="B43" s="1">
        <v>8.0100000000000005E-2</v>
      </c>
      <c r="C43" s="1">
        <v>0.13200000000000001</v>
      </c>
      <c r="D43" s="1">
        <v>0.432</v>
      </c>
      <c r="E43" s="1">
        <v>0.57199999999999995</v>
      </c>
      <c r="F43" s="1">
        <v>0.97199999999999998</v>
      </c>
      <c r="G43">
        <v>0</v>
      </c>
    </row>
    <row r="44" spans="1:7" x14ac:dyDescent="0.25">
      <c r="A44">
        <v>4</v>
      </c>
      <c r="B44" s="1">
        <v>0.126</v>
      </c>
      <c r="C44" s="1">
        <v>0.21099999999999999</v>
      </c>
      <c r="D44" s="1">
        <v>0.69699999999999995</v>
      </c>
      <c r="E44" s="1">
        <v>0.91800000000000004</v>
      </c>
      <c r="F44" s="1">
        <v>1.54</v>
      </c>
      <c r="G44">
        <v>0</v>
      </c>
    </row>
    <row r="45" spans="1:7" x14ac:dyDescent="0.25">
      <c r="A45">
        <v>5</v>
      </c>
      <c r="B45" s="1">
        <v>0.14199999999999999</v>
      </c>
      <c r="C45" s="1">
        <v>0.23899999999999999</v>
      </c>
      <c r="D45" s="1">
        <v>0.82299999999999995</v>
      </c>
      <c r="E45" s="1">
        <v>1.1100000000000001</v>
      </c>
      <c r="F45" s="1">
        <v>1.94</v>
      </c>
      <c r="G45">
        <v>0</v>
      </c>
    </row>
    <row r="46" spans="1:7" x14ac:dyDescent="0.25">
      <c r="A46">
        <v>6</v>
      </c>
      <c r="B46" s="1">
        <v>0.107</v>
      </c>
      <c r="C46" s="1">
        <v>0.18</v>
      </c>
      <c r="D46" s="1">
        <v>0.69099999999999995</v>
      </c>
      <c r="E46" s="1">
        <v>0.96099999999999997</v>
      </c>
      <c r="F46" s="1">
        <v>1.74</v>
      </c>
      <c r="G46">
        <v>0</v>
      </c>
    </row>
    <row r="47" spans="1:7" x14ac:dyDescent="0.25">
      <c r="A47">
        <v>7</v>
      </c>
      <c r="B47" s="1">
        <v>8.3299999999999999E-2</v>
      </c>
      <c r="C47" s="1">
        <v>0.14099999999999999</v>
      </c>
      <c r="D47" s="1">
        <v>0.57399999999999995</v>
      </c>
      <c r="E47" s="1">
        <v>0.80600000000000005</v>
      </c>
      <c r="F47" s="1">
        <v>1.48</v>
      </c>
      <c r="G47">
        <v>0</v>
      </c>
    </row>
    <row r="48" spans="1:7" x14ac:dyDescent="0.25">
      <c r="A48">
        <v>8</v>
      </c>
      <c r="B48" s="1">
        <v>6.6199999999999995E-2</v>
      </c>
      <c r="C48" s="1">
        <v>0.113</v>
      </c>
      <c r="D48" s="1">
        <v>0.49299999999999999</v>
      </c>
      <c r="E48" s="1">
        <v>0.70199999999999996</v>
      </c>
      <c r="F48" s="1">
        <v>1.3</v>
      </c>
      <c r="G48">
        <v>0</v>
      </c>
    </row>
    <row r="49" spans="1:7" x14ac:dyDescent="0.25">
      <c r="A49">
        <v>9</v>
      </c>
      <c r="B49" s="1">
        <v>2.7699999999999999E-2</v>
      </c>
      <c r="C49" s="1">
        <v>4.8399999999999999E-2</v>
      </c>
      <c r="D49" s="1">
        <v>0.253</v>
      </c>
      <c r="E49" s="1">
        <v>0.371</v>
      </c>
      <c r="F49" s="1">
        <v>0.71899999999999997</v>
      </c>
      <c r="G49">
        <v>0</v>
      </c>
    </row>
    <row r="50" spans="1:7" x14ac:dyDescent="0.25">
      <c r="A50">
        <v>10</v>
      </c>
      <c r="B50" s="1">
        <v>9.2499999999999995E-3</v>
      </c>
      <c r="C50" s="1">
        <v>1.7000000000000001E-2</v>
      </c>
      <c r="D50" s="1">
        <v>0.111</v>
      </c>
      <c r="E50" s="1">
        <v>0.16500000000000001</v>
      </c>
      <c r="F50" s="1">
        <v>0.32300000000000001</v>
      </c>
      <c r="G50">
        <v>0</v>
      </c>
    </row>
    <row r="51" spans="1:7" x14ac:dyDescent="0.25">
      <c r="A51">
        <v>11</v>
      </c>
      <c r="B51" s="1">
        <v>4.0899999999999999E-3</v>
      </c>
      <c r="C51" s="1">
        <v>7.9900000000000006E-3</v>
      </c>
      <c r="D51" s="1">
        <v>6.25E-2</v>
      </c>
      <c r="E51" s="1">
        <v>9.1200000000000003E-2</v>
      </c>
      <c r="F51" s="1">
        <v>0.17599999999999999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4.24E-2</v>
      </c>
      <c r="C54" s="1">
        <v>8.4599999999999995E-2</v>
      </c>
      <c r="D54" s="1">
        <v>0.52300000000000002</v>
      </c>
      <c r="E54" s="1">
        <v>0.81299999999999994</v>
      </c>
      <c r="F54" s="1">
        <v>1.83</v>
      </c>
      <c r="G54">
        <v>0</v>
      </c>
    </row>
    <row r="55" spans="1:7" x14ac:dyDescent="0.25">
      <c r="A55">
        <v>2</v>
      </c>
      <c r="B55" s="1">
        <v>5.6099999999999997E-2</v>
      </c>
      <c r="C55" s="1">
        <v>0.113</v>
      </c>
      <c r="D55" s="1">
        <v>0.69</v>
      </c>
      <c r="E55" s="1">
        <v>1.07</v>
      </c>
      <c r="F55" s="1">
        <v>2.4300000000000002</v>
      </c>
      <c r="G55">
        <v>0</v>
      </c>
    </row>
    <row r="56" spans="1:7" x14ac:dyDescent="0.25">
      <c r="A56">
        <v>3</v>
      </c>
      <c r="B56" s="1">
        <v>7.1599999999999997E-2</v>
      </c>
      <c r="C56" s="1">
        <v>0.14599999999999999</v>
      </c>
      <c r="D56" s="1">
        <v>0.88</v>
      </c>
      <c r="E56" s="1">
        <v>1.37</v>
      </c>
      <c r="F56" s="1">
        <v>3.15</v>
      </c>
      <c r="G56">
        <v>0</v>
      </c>
    </row>
    <row r="57" spans="1:7" x14ac:dyDescent="0.25">
      <c r="A57">
        <v>4</v>
      </c>
      <c r="B57" s="1">
        <v>9.3299999999999994E-2</v>
      </c>
      <c r="C57" s="1">
        <v>0.187</v>
      </c>
      <c r="D57" s="1">
        <v>1.06</v>
      </c>
      <c r="E57" s="1">
        <v>1.62</v>
      </c>
      <c r="F57" s="1">
        <v>3.69</v>
      </c>
      <c r="G57">
        <v>0</v>
      </c>
    </row>
    <row r="58" spans="1:7" x14ac:dyDescent="0.25">
      <c r="A58">
        <v>5</v>
      </c>
      <c r="B58" s="1">
        <v>7.8700000000000006E-2</v>
      </c>
      <c r="C58" s="1">
        <v>0.154</v>
      </c>
      <c r="D58" s="1">
        <v>0.95</v>
      </c>
      <c r="E58" s="1">
        <v>1.48</v>
      </c>
      <c r="F58" s="1">
        <v>3.39</v>
      </c>
      <c r="G58">
        <v>0</v>
      </c>
    </row>
    <row r="59" spans="1:7" x14ac:dyDescent="0.25">
      <c r="A59">
        <v>6</v>
      </c>
      <c r="B59" s="1">
        <v>5.4600000000000003E-2</v>
      </c>
      <c r="C59" s="1">
        <v>0.108</v>
      </c>
      <c r="D59" s="1">
        <v>0.748</v>
      </c>
      <c r="E59" s="1">
        <v>1.18</v>
      </c>
      <c r="F59" s="1">
        <v>2.69</v>
      </c>
      <c r="G59">
        <v>0</v>
      </c>
    </row>
    <row r="60" spans="1:7" x14ac:dyDescent="0.25">
      <c r="A60">
        <v>7</v>
      </c>
      <c r="B60" s="1">
        <v>3.8399999999999997E-2</v>
      </c>
      <c r="C60" s="1">
        <v>7.5999999999999998E-2</v>
      </c>
      <c r="D60" s="1">
        <v>0.57499999999999996</v>
      </c>
      <c r="E60" s="1">
        <v>0.91400000000000003</v>
      </c>
      <c r="F60" s="1">
        <v>2.08</v>
      </c>
      <c r="G60">
        <v>0</v>
      </c>
    </row>
    <row r="61" spans="1:7" x14ac:dyDescent="0.25">
      <c r="A61">
        <v>8</v>
      </c>
      <c r="B61" s="1">
        <v>2.9700000000000001E-2</v>
      </c>
      <c r="C61" s="1">
        <v>5.8900000000000001E-2</v>
      </c>
      <c r="D61" s="1">
        <v>0.47</v>
      </c>
      <c r="E61" s="1">
        <v>0.746</v>
      </c>
      <c r="F61" s="1">
        <v>1.7</v>
      </c>
      <c r="G61">
        <v>0</v>
      </c>
    </row>
    <row r="62" spans="1:7" x14ac:dyDescent="0.25">
      <c r="A62">
        <v>9</v>
      </c>
      <c r="B62" s="1">
        <v>1.3299999999999999E-2</v>
      </c>
      <c r="C62" s="1">
        <v>2.7400000000000001E-2</v>
      </c>
      <c r="D62" s="1">
        <v>0.28699999999999998</v>
      </c>
      <c r="E62" s="1">
        <v>0.46700000000000003</v>
      </c>
      <c r="F62" s="1">
        <v>1.07</v>
      </c>
      <c r="G62">
        <v>0</v>
      </c>
    </row>
    <row r="63" spans="1:7" x14ac:dyDescent="0.25">
      <c r="A63">
        <v>10</v>
      </c>
      <c r="B63" s="1">
        <v>5.3499999999999997E-3</v>
      </c>
      <c r="C63" s="1">
        <v>1.15E-2</v>
      </c>
      <c r="D63" s="1">
        <v>0.158</v>
      </c>
      <c r="E63" s="1">
        <v>0.25700000000000001</v>
      </c>
      <c r="F63" s="1">
        <v>0.58099999999999996</v>
      </c>
      <c r="G63">
        <v>0</v>
      </c>
    </row>
    <row r="64" spans="1:7" x14ac:dyDescent="0.25">
      <c r="A64">
        <v>11</v>
      </c>
      <c r="B64" s="1">
        <v>2.4499999999999999E-3</v>
      </c>
      <c r="C64" s="1">
        <v>5.9199999999999999E-3</v>
      </c>
      <c r="D64" s="1">
        <v>8.8499999999999995E-2</v>
      </c>
      <c r="E64" s="1">
        <v>0.14099999999999999</v>
      </c>
      <c r="F64" s="1">
        <v>0.30499999999999999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5.0900000000000001E-2</v>
      </c>
      <c r="C67" s="1">
        <v>9.0300000000000005E-2</v>
      </c>
      <c r="D67" s="1">
        <v>0.39800000000000002</v>
      </c>
      <c r="E67" s="1">
        <v>0.55900000000000005</v>
      </c>
      <c r="F67" s="1">
        <v>1.06</v>
      </c>
      <c r="G67">
        <v>0</v>
      </c>
    </row>
    <row r="68" spans="1:7" x14ac:dyDescent="0.25">
      <c r="A68">
        <v>2</v>
      </c>
      <c r="B68" s="1">
        <v>6.0199999999999997E-2</v>
      </c>
      <c r="C68" s="1">
        <v>0.107</v>
      </c>
      <c r="D68" s="1">
        <v>0.46600000000000003</v>
      </c>
      <c r="E68" s="1">
        <v>0.65200000000000002</v>
      </c>
      <c r="F68" s="1">
        <v>1.23</v>
      </c>
      <c r="G68">
        <v>0</v>
      </c>
    </row>
    <row r="69" spans="1:7" x14ac:dyDescent="0.25">
      <c r="A69">
        <v>3</v>
      </c>
      <c r="B69" s="1">
        <v>7.0599999999999996E-2</v>
      </c>
      <c r="C69" s="1">
        <v>0.126</v>
      </c>
      <c r="D69" s="1">
        <v>0.54100000000000004</v>
      </c>
      <c r="E69" s="1">
        <v>0.76</v>
      </c>
      <c r="F69" s="1">
        <v>1.46</v>
      </c>
      <c r="G69">
        <v>0</v>
      </c>
    </row>
    <row r="70" spans="1:7" x14ac:dyDescent="0.25">
      <c r="A70">
        <v>4</v>
      </c>
      <c r="B70" s="1">
        <v>0.128</v>
      </c>
      <c r="C70" s="1">
        <v>0.22900000000000001</v>
      </c>
      <c r="D70" s="1">
        <v>0.98699999999999999</v>
      </c>
      <c r="E70" s="1">
        <v>1.39</v>
      </c>
      <c r="F70" s="1">
        <v>2.69</v>
      </c>
      <c r="G70">
        <v>0</v>
      </c>
    </row>
    <row r="71" spans="1:7" x14ac:dyDescent="0.25">
      <c r="A71">
        <v>5</v>
      </c>
      <c r="B71" s="1">
        <v>0.105</v>
      </c>
      <c r="C71" s="1">
        <v>0.187</v>
      </c>
      <c r="D71" s="1">
        <v>0.84099999999999997</v>
      </c>
      <c r="E71" s="1">
        <v>1.19</v>
      </c>
      <c r="F71" s="1">
        <v>2.3199999999999998</v>
      </c>
      <c r="G71">
        <v>0</v>
      </c>
    </row>
    <row r="72" spans="1:7" x14ac:dyDescent="0.25">
      <c r="A72">
        <v>6</v>
      </c>
      <c r="B72" s="1">
        <v>7.2700000000000001E-2</v>
      </c>
      <c r="C72" s="1">
        <v>0.13</v>
      </c>
      <c r="D72" s="1">
        <v>0.626</v>
      </c>
      <c r="E72" s="1">
        <v>0.89800000000000002</v>
      </c>
      <c r="F72" s="1">
        <v>1.75</v>
      </c>
      <c r="G72">
        <v>0</v>
      </c>
    </row>
    <row r="73" spans="1:7" x14ac:dyDescent="0.25">
      <c r="A73">
        <v>7</v>
      </c>
      <c r="B73" s="1">
        <v>5.6399999999999999E-2</v>
      </c>
      <c r="C73" s="1">
        <v>0.10100000000000001</v>
      </c>
      <c r="D73" s="1">
        <v>0.52300000000000002</v>
      </c>
      <c r="E73" s="1">
        <v>0.75800000000000001</v>
      </c>
      <c r="F73" s="1">
        <v>1.51</v>
      </c>
      <c r="G73">
        <v>0</v>
      </c>
    </row>
    <row r="74" spans="1:7" x14ac:dyDescent="0.25">
      <c r="A74">
        <v>8</v>
      </c>
      <c r="B74" s="1">
        <v>4.3299999999999998E-2</v>
      </c>
      <c r="C74" s="1">
        <v>7.7899999999999997E-2</v>
      </c>
      <c r="D74" s="1">
        <v>0.433</v>
      </c>
      <c r="E74" s="1">
        <v>0.63600000000000001</v>
      </c>
      <c r="F74" s="1">
        <v>1.27</v>
      </c>
      <c r="G74">
        <v>0</v>
      </c>
    </row>
    <row r="75" spans="1:7" x14ac:dyDescent="0.25">
      <c r="A75">
        <v>9</v>
      </c>
      <c r="B75" s="1">
        <v>1.8100000000000002E-2</v>
      </c>
      <c r="C75" s="1">
        <v>3.39E-2</v>
      </c>
      <c r="D75" s="1">
        <v>0.255</v>
      </c>
      <c r="E75" s="1">
        <v>0.38700000000000001</v>
      </c>
      <c r="F75" s="1">
        <v>0.80900000000000005</v>
      </c>
      <c r="G75">
        <v>0</v>
      </c>
    </row>
    <row r="76" spans="1:7" x14ac:dyDescent="0.25">
      <c r="A76">
        <v>10</v>
      </c>
      <c r="B76" s="1">
        <v>6.3600000000000002E-3</v>
      </c>
      <c r="C76" s="1">
        <v>1.24E-2</v>
      </c>
      <c r="D76" s="1">
        <v>0.124</v>
      </c>
      <c r="E76" s="1">
        <v>0.19400000000000001</v>
      </c>
      <c r="F76" s="1">
        <v>0.41899999999999998</v>
      </c>
      <c r="G76">
        <v>0</v>
      </c>
    </row>
    <row r="77" spans="1:7" x14ac:dyDescent="0.25">
      <c r="A77">
        <v>11</v>
      </c>
      <c r="B77" s="1">
        <v>3.1800000000000001E-3</v>
      </c>
      <c r="C77" s="1">
        <v>6.5300000000000002E-3</v>
      </c>
      <c r="D77" s="1">
        <v>6.9599999999999995E-2</v>
      </c>
      <c r="E77" s="1">
        <v>0.109</v>
      </c>
      <c r="F77" s="1">
        <v>0.23499999999999999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22"/>
  <sheetViews>
    <sheetView workbookViewId="0">
      <selection activeCell="L30" sqref="L30"/>
    </sheetView>
  </sheetViews>
  <sheetFormatPr baseColWidth="10" defaultColWidth="11.453125" defaultRowHeight="12.5" x14ac:dyDescent="0.25"/>
  <cols>
    <col min="1" max="1" width="11.453125" style="4"/>
    <col min="2" max="2" width="24.81640625" style="4" bestFit="1" customWidth="1"/>
    <col min="3" max="3" width="11.453125" style="4"/>
    <col min="4" max="4" width="20.7265625" style="4" customWidth="1"/>
    <col min="5" max="8" width="11.453125" style="4"/>
    <col min="9" max="9" width="24.81640625" style="4" bestFit="1" customWidth="1"/>
    <col min="10" max="10" width="12.453125" style="4" bestFit="1" customWidth="1"/>
    <col min="11" max="11" width="17.26953125" style="4" bestFit="1" customWidth="1"/>
    <col min="12" max="12" width="12.453125" style="4" bestFit="1" customWidth="1"/>
    <col min="13" max="16384" width="11.453125" style="4"/>
  </cols>
  <sheetData>
    <row r="3" spans="2:6" ht="13" x14ac:dyDescent="0.3">
      <c r="B3" s="4" t="s">
        <v>12</v>
      </c>
      <c r="C3" s="5">
        <v>0.1</v>
      </c>
    </row>
    <row r="4" spans="2:6" ht="13" x14ac:dyDescent="0.3">
      <c r="B4" s="4" t="s">
        <v>9</v>
      </c>
      <c r="C4" s="5">
        <v>18</v>
      </c>
    </row>
    <row r="5" spans="2:6" ht="13" x14ac:dyDescent="0.3">
      <c r="B5" s="4" t="s">
        <v>10</v>
      </c>
      <c r="C5" s="5">
        <v>6</v>
      </c>
    </row>
    <row r="6" spans="2:6" ht="13" x14ac:dyDescent="0.3">
      <c r="B6" s="4" t="s">
        <v>8</v>
      </c>
      <c r="C6" s="5">
        <v>56</v>
      </c>
    </row>
    <row r="7" spans="2:6" x14ac:dyDescent="0.25">
      <c r="B7" s="4" t="s">
        <v>11</v>
      </c>
      <c r="C7" s="6">
        <f>C5/SIN(C6*PI()/180)</f>
        <v>7.2373076910234317</v>
      </c>
    </row>
    <row r="8" spans="2:6" x14ac:dyDescent="0.25">
      <c r="B8" s="4" t="s">
        <v>19</v>
      </c>
      <c r="C8" s="7">
        <v>300000000000</v>
      </c>
      <c r="D8" s="4" t="s">
        <v>20</v>
      </c>
    </row>
    <row r="9" spans="2:6" x14ac:dyDescent="0.25">
      <c r="B9" s="4" t="s">
        <v>3</v>
      </c>
      <c r="C9" s="4">
        <v>5</v>
      </c>
      <c r="D9" s="4" t="s">
        <v>6</v>
      </c>
      <c r="E9" s="8">
        <f>POWER(10,1.5*$C$9+16.05)</f>
        <v>3.5481338923357885E+23</v>
      </c>
      <c r="F9" s="4" t="s">
        <v>22</v>
      </c>
    </row>
    <row r="10" spans="2:6" ht="13" x14ac:dyDescent="0.3">
      <c r="B10" s="4" t="s">
        <v>4</v>
      </c>
      <c r="C10" s="5">
        <v>6.1425000000000001</v>
      </c>
      <c r="D10" s="4" t="s">
        <v>7</v>
      </c>
      <c r="E10" s="8">
        <f>POWER(10,1.5*$C$10+16.05)</f>
        <v>1.8354814511225605E+25</v>
      </c>
      <c r="F10" s="4" t="s">
        <v>22</v>
      </c>
    </row>
    <row r="11" spans="2:6" ht="13" x14ac:dyDescent="0.3">
      <c r="B11" s="4" t="s">
        <v>0</v>
      </c>
      <c r="C11" s="5">
        <v>1</v>
      </c>
      <c r="D11" s="4" t="s">
        <v>18</v>
      </c>
      <c r="E11" s="9">
        <f>C11*LN(10)</f>
        <v>2.3025850929940459</v>
      </c>
    </row>
    <row r="12" spans="2:6" x14ac:dyDescent="0.25">
      <c r="B12" s="4" t="s">
        <v>1</v>
      </c>
      <c r="C12" s="8">
        <f>C8*$C$4*$C$7*10000000000*$C$3*0.1</f>
        <v>3.908146153152653E+21</v>
      </c>
      <c r="D12" s="4" t="s">
        <v>21</v>
      </c>
    </row>
    <row r="13" spans="2:6" x14ac:dyDescent="0.25">
      <c r="B13" s="10" t="s">
        <v>2</v>
      </c>
      <c r="C13" s="11">
        <f>POWER(10,-$C$11*($C$10-$C$9))</f>
        <v>7.2027775123834042E-2</v>
      </c>
    </row>
    <row r="14" spans="2:6" x14ac:dyDescent="0.25">
      <c r="B14" s="10"/>
      <c r="C14" s="11"/>
    </row>
    <row r="15" spans="2:6" x14ac:dyDescent="0.25">
      <c r="B15" s="49" t="s">
        <v>13</v>
      </c>
      <c r="C15" s="50"/>
      <c r="D15" s="51" t="s">
        <v>14</v>
      </c>
      <c r="E15" s="51"/>
    </row>
    <row r="16" spans="2:6" x14ac:dyDescent="0.25">
      <c r="B16" s="12" t="s">
        <v>5</v>
      </c>
      <c r="C16" s="13">
        <f>$C$12*(1.5-$C$11)/$C$11*(1-C13)/$C$13/($E$10-$E$9)</f>
        <v>1.3986313106250149E-3</v>
      </c>
      <c r="D16" s="14" t="s">
        <v>15</v>
      </c>
      <c r="E16" s="15">
        <f>C12/E10</f>
        <v>2.1292212736677199E-4</v>
      </c>
    </row>
    <row r="17" spans="1:11" x14ac:dyDescent="0.25">
      <c r="D17" s="4" t="s">
        <v>16</v>
      </c>
      <c r="E17" s="16">
        <f>1/E16</f>
        <v>4696.5527367544846</v>
      </c>
      <c r="F17" s="4" t="s">
        <v>17</v>
      </c>
      <c r="K17" s="16"/>
    </row>
    <row r="22" spans="1:11" x14ac:dyDescent="0.25">
      <c r="A22" s="4">
        <v>4</v>
      </c>
      <c r="B22" s="4" t="str">
        <f>IF(AND(A22&gt;=$C$9,A22&lt;=$C$10),$C$16*(EXP(-$E$11*(A22-$C$9))-EXP(-$E$11*($C$10-$C$9)))/(1-EXP(-$E$11*($C$10-$C$9))),"")</f>
        <v/>
      </c>
    </row>
    <row r="23" spans="1:11" x14ac:dyDescent="0.25">
      <c r="A23" s="4">
        <v>4.05</v>
      </c>
      <c r="B23" s="4" t="str">
        <f t="shared" ref="B23:B86" si="0">IF(AND(A23&gt;=$C$9,A23&lt;=$C$10),$C$16*(EXP(-$E$11*(A23-$C$9))-EXP(-$E$11*($C$10-$C$9)))/(1-EXP(-$E$11*($C$10-$C$9))),"")</f>
        <v/>
      </c>
    </row>
    <row r="24" spans="1:11" x14ac:dyDescent="0.25">
      <c r="A24" s="4">
        <v>4.0999999999999996</v>
      </c>
      <c r="B24" s="4" t="str">
        <f t="shared" si="0"/>
        <v/>
      </c>
    </row>
    <row r="25" spans="1:11" x14ac:dyDescent="0.25">
      <c r="A25" s="4">
        <v>4.1500000000000004</v>
      </c>
      <c r="B25" s="4" t="str">
        <f t="shared" si="0"/>
        <v/>
      </c>
    </row>
    <row r="26" spans="1:11" x14ac:dyDescent="0.25">
      <c r="A26" s="4">
        <v>4.2</v>
      </c>
      <c r="B26" s="4" t="str">
        <f t="shared" si="0"/>
        <v/>
      </c>
    </row>
    <row r="27" spans="1:11" x14ac:dyDescent="0.25">
      <c r="A27" s="4">
        <v>4.25</v>
      </c>
      <c r="B27" s="4" t="str">
        <f t="shared" si="0"/>
        <v/>
      </c>
    </row>
    <row r="28" spans="1:11" x14ac:dyDescent="0.25">
      <c r="A28" s="4">
        <v>4.3</v>
      </c>
      <c r="B28" s="4" t="str">
        <f t="shared" si="0"/>
        <v/>
      </c>
    </row>
    <row r="29" spans="1:11" x14ac:dyDescent="0.25">
      <c r="A29" s="4">
        <v>4.3499999999999996</v>
      </c>
      <c r="B29" s="4" t="str">
        <f t="shared" si="0"/>
        <v/>
      </c>
    </row>
    <row r="30" spans="1:11" x14ac:dyDescent="0.25">
      <c r="A30" s="4">
        <v>4.4000000000000004</v>
      </c>
      <c r="B30" s="4" t="str">
        <f t="shared" si="0"/>
        <v/>
      </c>
    </row>
    <row r="31" spans="1:11" x14ac:dyDescent="0.25">
      <c r="A31" s="4">
        <v>4.45</v>
      </c>
      <c r="B31" s="4" t="str">
        <f t="shared" si="0"/>
        <v/>
      </c>
    </row>
    <row r="32" spans="1:11" x14ac:dyDescent="0.25">
      <c r="A32" s="4">
        <v>4.5</v>
      </c>
      <c r="B32" s="4" t="str">
        <f t="shared" si="0"/>
        <v/>
      </c>
    </row>
    <row r="33" spans="1:2" x14ac:dyDescent="0.25">
      <c r="A33" s="4">
        <v>4.55</v>
      </c>
      <c r="B33" s="4" t="str">
        <f t="shared" si="0"/>
        <v/>
      </c>
    </row>
    <row r="34" spans="1:2" x14ac:dyDescent="0.25">
      <c r="A34" s="4">
        <v>4.5999999999999996</v>
      </c>
      <c r="B34" s="4" t="str">
        <f t="shared" si="0"/>
        <v/>
      </c>
    </row>
    <row r="35" spans="1:2" x14ac:dyDescent="0.25">
      <c r="A35" s="4">
        <v>4.6500000000000004</v>
      </c>
      <c r="B35" s="4" t="str">
        <f t="shared" si="0"/>
        <v/>
      </c>
    </row>
    <row r="36" spans="1:2" x14ac:dyDescent="0.25">
      <c r="A36" s="4">
        <v>4.7</v>
      </c>
      <c r="B36" s="4" t="str">
        <f t="shared" si="0"/>
        <v/>
      </c>
    </row>
    <row r="37" spans="1:2" x14ac:dyDescent="0.25">
      <c r="A37" s="4">
        <v>4.75</v>
      </c>
      <c r="B37" s="4" t="str">
        <f t="shared" si="0"/>
        <v/>
      </c>
    </row>
    <row r="38" spans="1:2" x14ac:dyDescent="0.25">
      <c r="A38" s="4">
        <v>4.8</v>
      </c>
      <c r="B38" s="4" t="str">
        <f t="shared" si="0"/>
        <v/>
      </c>
    </row>
    <row r="39" spans="1:2" x14ac:dyDescent="0.25">
      <c r="A39" s="4">
        <v>4.8499999999999996</v>
      </c>
      <c r="B39" s="4" t="str">
        <f t="shared" si="0"/>
        <v/>
      </c>
    </row>
    <row r="40" spans="1:2" x14ac:dyDescent="0.25">
      <c r="A40" s="4">
        <v>4.9000000000000004</v>
      </c>
      <c r="B40" s="4" t="str">
        <f t="shared" si="0"/>
        <v/>
      </c>
    </row>
    <row r="41" spans="1:2" x14ac:dyDescent="0.25">
      <c r="A41" s="4">
        <v>4.95</v>
      </c>
      <c r="B41" s="4" t="str">
        <f t="shared" si="0"/>
        <v/>
      </c>
    </row>
    <row r="42" spans="1:2" x14ac:dyDescent="0.25">
      <c r="A42" s="4">
        <v>5</v>
      </c>
      <c r="B42" s="4">
        <f t="shared" si="0"/>
        <v>1.3986313106250149E-3</v>
      </c>
    </row>
    <row r="43" spans="1:2" x14ac:dyDescent="0.25">
      <c r="A43" s="4">
        <v>5.05</v>
      </c>
      <c r="B43" s="4">
        <f t="shared" si="0"/>
        <v>1.2347257121061185E-3</v>
      </c>
    </row>
    <row r="44" spans="1:2" x14ac:dyDescent="0.25">
      <c r="A44" s="4">
        <v>5.0999999999999996</v>
      </c>
      <c r="B44" s="4">
        <f t="shared" si="0"/>
        <v>1.0886446936607791E-3</v>
      </c>
    </row>
    <row r="45" spans="1:2" x14ac:dyDescent="0.25">
      <c r="A45" s="4">
        <v>5.15</v>
      </c>
      <c r="B45" s="4">
        <f t="shared" si="0"/>
        <v>9.5844984892783514E-4</v>
      </c>
    </row>
    <row r="46" spans="1:2" x14ac:dyDescent="0.25">
      <c r="A46" s="4">
        <v>5.2</v>
      </c>
      <c r="B46" s="4">
        <f t="shared" si="0"/>
        <v>8.4241357141942347E-4</v>
      </c>
    </row>
    <row r="47" spans="1:2" x14ac:dyDescent="0.25">
      <c r="A47" s="4">
        <v>5.25</v>
      </c>
      <c r="B47" s="4">
        <f t="shared" si="0"/>
        <v>7.3899613023250426E-4</v>
      </c>
    </row>
    <row r="48" spans="1:2" x14ac:dyDescent="0.25">
      <c r="A48" s="4">
        <v>5.3</v>
      </c>
      <c r="B48" s="4">
        <f t="shared" si="0"/>
        <v>6.4682523875527072E-4</v>
      </c>
    </row>
    <row r="49" spans="1:2" x14ac:dyDescent="0.25">
      <c r="A49" s="4">
        <v>5.35</v>
      </c>
      <c r="B49" s="4">
        <f t="shared" si="0"/>
        <v>5.6467784525756281E-4</v>
      </c>
    </row>
    <row r="50" spans="1:2" x14ac:dyDescent="0.25">
      <c r="A50" s="4">
        <v>5.4</v>
      </c>
      <c r="B50" s="4">
        <f t="shared" si="0"/>
        <v>4.9146390373748722E-4</v>
      </c>
    </row>
    <row r="51" spans="1:2" x14ac:dyDescent="0.25">
      <c r="A51" s="4">
        <v>5.4499999999999904</v>
      </c>
      <c r="B51" s="4">
        <f t="shared" si="0"/>
        <v>4.2621190967326409E-4</v>
      </c>
    </row>
    <row r="52" spans="1:2" x14ac:dyDescent="0.25">
      <c r="A52" s="4">
        <v>5.4999999999999902</v>
      </c>
      <c r="B52" s="4">
        <f t="shared" si="0"/>
        <v>3.6805600874841542E-4</v>
      </c>
    </row>
    <row r="53" spans="1:2" x14ac:dyDescent="0.25">
      <c r="A53" s="4">
        <v>5.5499999999999901</v>
      </c>
      <c r="B53" s="4">
        <f t="shared" si="0"/>
        <v>3.1622450749113097E-4</v>
      </c>
    </row>
    <row r="54" spans="1:2" x14ac:dyDescent="0.25">
      <c r="A54" s="4">
        <v>5.5999999999999899</v>
      </c>
      <c r="B54" s="4">
        <f t="shared" si="0"/>
        <v>2.7002963337069576E-4</v>
      </c>
    </row>
    <row r="55" spans="1:2" x14ac:dyDescent="0.25">
      <c r="A55" s="4">
        <v>5.6499999999999897</v>
      </c>
      <c r="B55" s="4">
        <f t="shared" si="0"/>
        <v>2.2885840847388747E-4</v>
      </c>
    </row>
    <row r="56" spans="1:2" x14ac:dyDescent="0.25">
      <c r="A56" s="4">
        <v>5.6999999999999904</v>
      </c>
      <c r="B56" s="4">
        <f t="shared" si="0"/>
        <v>1.9216451566049123E-4</v>
      </c>
    </row>
    <row r="57" spans="1:2" x14ac:dyDescent="0.25">
      <c r="A57" s="4">
        <v>5.7499999999999902</v>
      </c>
      <c r="B57" s="4">
        <f t="shared" si="0"/>
        <v>1.5946104926677313E-4</v>
      </c>
    </row>
    <row r="58" spans="1:2" x14ac:dyDescent="0.25">
      <c r="A58" s="4">
        <v>5.7999999999999901</v>
      </c>
      <c r="B58" s="4">
        <f t="shared" si="0"/>
        <v>1.3031405416314657E-4</v>
      </c>
    </row>
    <row r="59" spans="1:2" x14ac:dyDescent="0.25">
      <c r="A59" s="4">
        <v>5.8499999999999899</v>
      </c>
      <c r="B59" s="4">
        <f t="shared" si="0"/>
        <v>1.0433676743325967E-4</v>
      </c>
    </row>
    <row r="60" spans="1:2" x14ac:dyDescent="0.25">
      <c r="A60" s="4">
        <v>5.8999999999999897</v>
      </c>
      <c r="B60" s="4">
        <f t="shared" si="0"/>
        <v>8.1184486265078673E-5</v>
      </c>
    </row>
    <row r="61" spans="1:2" x14ac:dyDescent="0.25">
      <c r="A61" s="4">
        <v>5.9499999999999904</v>
      </c>
      <c r="B61" s="4">
        <f t="shared" si="0"/>
        <v>6.0549993954000736E-5</v>
      </c>
    </row>
    <row r="62" spans="1:2" x14ac:dyDescent="0.25">
      <c r="A62" s="4">
        <v>5.9999999999999902</v>
      </c>
      <c r="B62" s="4">
        <f t="shared" si="0"/>
        <v>4.2159483323839326E-5</v>
      </c>
    </row>
    <row r="63" spans="1:2" x14ac:dyDescent="0.25">
      <c r="A63" s="4">
        <v>6.0499999999999901</v>
      </c>
      <c r="B63" s="4">
        <f t="shared" si="0"/>
        <v>2.5768923471949268E-5</v>
      </c>
    </row>
    <row r="64" spans="1:2" x14ac:dyDescent="0.25">
      <c r="A64" s="4">
        <v>6.0999999999999899</v>
      </c>
      <c r="B64" s="4">
        <f t="shared" si="0"/>
        <v>1.1160821627415015E-5</v>
      </c>
    </row>
    <row r="65" spans="1:2" x14ac:dyDescent="0.25">
      <c r="A65" s="4">
        <v>6.1499999999999897</v>
      </c>
      <c r="B65" s="4" t="str">
        <f t="shared" si="0"/>
        <v/>
      </c>
    </row>
    <row r="66" spans="1:2" x14ac:dyDescent="0.25">
      <c r="A66" s="4">
        <v>6.1999999999999904</v>
      </c>
      <c r="B66" s="4" t="str">
        <f t="shared" si="0"/>
        <v/>
      </c>
    </row>
    <row r="67" spans="1:2" x14ac:dyDescent="0.25">
      <c r="A67" s="4">
        <v>6.2499999999999902</v>
      </c>
      <c r="B67" s="4" t="str">
        <f t="shared" si="0"/>
        <v/>
      </c>
    </row>
    <row r="68" spans="1:2" x14ac:dyDescent="0.25">
      <c r="A68" s="4">
        <v>6.2999999999999901</v>
      </c>
      <c r="B68" s="4" t="str">
        <f t="shared" si="0"/>
        <v/>
      </c>
    </row>
    <row r="69" spans="1:2" x14ac:dyDescent="0.25">
      <c r="A69" s="4">
        <v>6.3499999999999899</v>
      </c>
      <c r="B69" s="4" t="str">
        <f t="shared" si="0"/>
        <v/>
      </c>
    </row>
    <row r="70" spans="1:2" x14ac:dyDescent="0.25">
      <c r="A70" s="4">
        <v>6.3999999999999897</v>
      </c>
      <c r="B70" s="4" t="str">
        <f t="shared" si="0"/>
        <v/>
      </c>
    </row>
    <row r="71" spans="1:2" x14ac:dyDescent="0.25">
      <c r="A71" s="4">
        <v>6.4499999999999904</v>
      </c>
      <c r="B71" s="4" t="str">
        <f t="shared" si="0"/>
        <v/>
      </c>
    </row>
    <row r="72" spans="1:2" x14ac:dyDescent="0.25">
      <c r="A72" s="4">
        <v>6.4999999999999902</v>
      </c>
      <c r="B72" s="4" t="str">
        <f t="shared" si="0"/>
        <v/>
      </c>
    </row>
    <row r="73" spans="1:2" x14ac:dyDescent="0.25">
      <c r="A73" s="4">
        <v>6.5499999999999901</v>
      </c>
      <c r="B73" s="4" t="str">
        <f t="shared" si="0"/>
        <v/>
      </c>
    </row>
    <row r="74" spans="1:2" x14ac:dyDescent="0.25">
      <c r="A74" s="4">
        <v>6.5999999999999899</v>
      </c>
      <c r="B74" s="4" t="str">
        <f t="shared" si="0"/>
        <v/>
      </c>
    </row>
    <row r="75" spans="1:2" x14ac:dyDescent="0.25">
      <c r="A75" s="4">
        <v>6.6499999999999897</v>
      </c>
      <c r="B75" s="4" t="str">
        <f t="shared" si="0"/>
        <v/>
      </c>
    </row>
    <row r="76" spans="1:2" x14ac:dyDescent="0.25">
      <c r="A76" s="4">
        <v>6.6999999999999904</v>
      </c>
      <c r="B76" s="4" t="str">
        <f t="shared" si="0"/>
        <v/>
      </c>
    </row>
    <row r="77" spans="1:2" x14ac:dyDescent="0.25">
      <c r="A77" s="4">
        <v>6.7499999999999902</v>
      </c>
      <c r="B77" s="4" t="str">
        <f t="shared" si="0"/>
        <v/>
      </c>
    </row>
    <row r="78" spans="1:2" x14ac:dyDescent="0.25">
      <c r="A78" s="4">
        <v>6.7999999999999901</v>
      </c>
      <c r="B78" s="4" t="str">
        <f t="shared" si="0"/>
        <v/>
      </c>
    </row>
    <row r="79" spans="1:2" x14ac:dyDescent="0.25">
      <c r="A79" s="4">
        <v>6.8499999999999899</v>
      </c>
      <c r="B79" s="4" t="str">
        <f t="shared" si="0"/>
        <v/>
      </c>
    </row>
    <row r="80" spans="1:2" x14ac:dyDescent="0.25">
      <c r="A80" s="4">
        <v>6.8999999999999897</v>
      </c>
      <c r="B80" s="4" t="str">
        <f t="shared" si="0"/>
        <v/>
      </c>
    </row>
    <row r="81" spans="1:2" x14ac:dyDescent="0.25">
      <c r="A81" s="4">
        <v>6.9499999999999904</v>
      </c>
      <c r="B81" s="4" t="str">
        <f t="shared" si="0"/>
        <v/>
      </c>
    </row>
    <row r="82" spans="1:2" x14ac:dyDescent="0.25">
      <c r="A82" s="4">
        <v>6.9999999999999902</v>
      </c>
      <c r="B82" s="4" t="str">
        <f t="shared" si="0"/>
        <v/>
      </c>
    </row>
    <row r="83" spans="1:2" x14ac:dyDescent="0.25">
      <c r="A83" s="4">
        <v>7.0499999999999901</v>
      </c>
      <c r="B83" s="4" t="str">
        <f t="shared" si="0"/>
        <v/>
      </c>
    </row>
    <row r="84" spans="1:2" x14ac:dyDescent="0.25">
      <c r="A84" s="4">
        <v>7.0999999999999899</v>
      </c>
      <c r="B84" s="4" t="str">
        <f t="shared" si="0"/>
        <v/>
      </c>
    </row>
    <row r="85" spans="1:2" x14ac:dyDescent="0.25">
      <c r="A85" s="4">
        <v>7.1499999999999897</v>
      </c>
      <c r="B85" s="4" t="str">
        <f t="shared" si="0"/>
        <v/>
      </c>
    </row>
    <row r="86" spans="1:2" x14ac:dyDescent="0.25">
      <c r="A86" s="4">
        <v>7.1999999999999904</v>
      </c>
      <c r="B86" s="4" t="str">
        <f t="shared" si="0"/>
        <v/>
      </c>
    </row>
    <row r="87" spans="1:2" x14ac:dyDescent="0.25">
      <c r="A87" s="4">
        <v>7.2499999999999902</v>
      </c>
      <c r="B87" s="4" t="str">
        <f t="shared" ref="B87:B122" si="1">IF(AND(A87&gt;=$C$9,A87&lt;=$C$10),$C$16*(EXP(-$E$11*(A87-$C$9))-EXP(-$E$11*($C$10-$C$9)))/(1-EXP(-$E$11*($C$10-$C$9))),"")</f>
        <v/>
      </c>
    </row>
    <row r="88" spans="1:2" x14ac:dyDescent="0.25">
      <c r="A88" s="4">
        <v>7.2999999999999901</v>
      </c>
      <c r="B88" s="4" t="str">
        <f t="shared" si="1"/>
        <v/>
      </c>
    </row>
    <row r="89" spans="1:2" x14ac:dyDescent="0.25">
      <c r="A89" s="4">
        <v>7.3499999999999899</v>
      </c>
      <c r="B89" s="4" t="str">
        <f t="shared" si="1"/>
        <v/>
      </c>
    </row>
    <row r="90" spans="1:2" x14ac:dyDescent="0.25">
      <c r="A90" s="4">
        <v>7.3999999999999897</v>
      </c>
      <c r="B90" s="4" t="str">
        <f t="shared" si="1"/>
        <v/>
      </c>
    </row>
    <row r="91" spans="1:2" x14ac:dyDescent="0.25">
      <c r="A91" s="4">
        <v>7.4499999999999904</v>
      </c>
      <c r="B91" s="4" t="str">
        <f t="shared" si="1"/>
        <v/>
      </c>
    </row>
    <row r="92" spans="1:2" x14ac:dyDescent="0.25">
      <c r="A92" s="4">
        <v>7.4999999999999902</v>
      </c>
      <c r="B92" s="4" t="str">
        <f t="shared" si="1"/>
        <v/>
      </c>
    </row>
    <row r="93" spans="1:2" x14ac:dyDescent="0.25">
      <c r="A93" s="4">
        <v>7.5499999999999901</v>
      </c>
      <c r="B93" s="4" t="str">
        <f t="shared" si="1"/>
        <v/>
      </c>
    </row>
    <row r="94" spans="1:2" x14ac:dyDescent="0.25">
      <c r="A94" s="4">
        <v>7.5999999999999899</v>
      </c>
      <c r="B94" s="4" t="str">
        <f t="shared" si="1"/>
        <v/>
      </c>
    </row>
    <row r="95" spans="1:2" x14ac:dyDescent="0.25">
      <c r="A95" s="4">
        <v>7.6499999999999897</v>
      </c>
      <c r="B95" s="4" t="str">
        <f t="shared" si="1"/>
        <v/>
      </c>
    </row>
    <row r="96" spans="1:2" x14ac:dyDescent="0.25">
      <c r="A96" s="4">
        <v>7.6999999999999904</v>
      </c>
      <c r="B96" s="4" t="str">
        <f t="shared" si="1"/>
        <v/>
      </c>
    </row>
    <row r="97" spans="1:2" x14ac:dyDescent="0.25">
      <c r="A97" s="4">
        <v>7.7499999999999902</v>
      </c>
      <c r="B97" s="4" t="str">
        <f t="shared" si="1"/>
        <v/>
      </c>
    </row>
    <row r="98" spans="1:2" x14ac:dyDescent="0.25">
      <c r="A98" s="4">
        <v>7.7999999999999901</v>
      </c>
      <c r="B98" s="4" t="str">
        <f t="shared" si="1"/>
        <v/>
      </c>
    </row>
    <row r="99" spans="1:2" x14ac:dyDescent="0.25">
      <c r="A99" s="4">
        <v>7.8499999999999899</v>
      </c>
      <c r="B99" s="4" t="str">
        <f t="shared" si="1"/>
        <v/>
      </c>
    </row>
    <row r="100" spans="1:2" x14ac:dyDescent="0.25">
      <c r="A100" s="4">
        <v>7.8999999999999897</v>
      </c>
      <c r="B100" s="4" t="str">
        <f t="shared" si="1"/>
        <v/>
      </c>
    </row>
    <row r="101" spans="1:2" x14ac:dyDescent="0.25">
      <c r="A101" s="4">
        <v>7.9499999999999904</v>
      </c>
      <c r="B101" s="4" t="str">
        <f t="shared" si="1"/>
        <v/>
      </c>
    </row>
    <row r="102" spans="1:2" x14ac:dyDescent="0.25">
      <c r="A102" s="4">
        <v>7.9999999999999902</v>
      </c>
      <c r="B102" s="4" t="str">
        <f t="shared" si="1"/>
        <v/>
      </c>
    </row>
    <row r="103" spans="1:2" x14ac:dyDescent="0.25">
      <c r="A103" s="4">
        <v>8.0499999999999901</v>
      </c>
      <c r="B103" s="4" t="str">
        <f t="shared" si="1"/>
        <v/>
      </c>
    </row>
    <row r="104" spans="1:2" x14ac:dyDescent="0.25">
      <c r="A104" s="4">
        <v>8.0999999999999908</v>
      </c>
      <c r="B104" s="4" t="str">
        <f t="shared" si="1"/>
        <v/>
      </c>
    </row>
    <row r="105" spans="1:2" x14ac:dyDescent="0.25">
      <c r="A105" s="4">
        <v>8.1499999999999897</v>
      </c>
      <c r="B105" s="4" t="str">
        <f t="shared" si="1"/>
        <v/>
      </c>
    </row>
    <row r="106" spans="1:2" x14ac:dyDescent="0.25">
      <c r="A106" s="4">
        <v>8.1999999999999904</v>
      </c>
      <c r="B106" s="4" t="str">
        <f t="shared" si="1"/>
        <v/>
      </c>
    </row>
    <row r="107" spans="1:2" x14ac:dyDescent="0.25">
      <c r="A107" s="4">
        <v>8.2499999999999805</v>
      </c>
      <c r="B107" s="4" t="str">
        <f t="shared" si="1"/>
        <v/>
      </c>
    </row>
    <row r="108" spans="1:2" x14ac:dyDescent="0.25">
      <c r="A108" s="4">
        <v>8.2999999999999794</v>
      </c>
      <c r="B108" s="4" t="str">
        <f t="shared" si="1"/>
        <v/>
      </c>
    </row>
    <row r="109" spans="1:2" x14ac:dyDescent="0.25">
      <c r="A109" s="4">
        <v>8.3499999999999801</v>
      </c>
      <c r="B109" s="4" t="str">
        <f t="shared" si="1"/>
        <v/>
      </c>
    </row>
    <row r="110" spans="1:2" x14ac:dyDescent="0.25">
      <c r="A110" s="4">
        <v>8.3999999999999808</v>
      </c>
      <c r="B110" s="4" t="str">
        <f t="shared" si="1"/>
        <v/>
      </c>
    </row>
    <row r="111" spans="1:2" x14ac:dyDescent="0.25">
      <c r="A111" s="4">
        <v>8.4499999999999797</v>
      </c>
      <c r="B111" s="4" t="str">
        <f t="shared" si="1"/>
        <v/>
      </c>
    </row>
    <row r="112" spans="1:2" x14ac:dyDescent="0.25">
      <c r="A112" s="4">
        <v>8.4999999999999805</v>
      </c>
      <c r="B112" s="4" t="str">
        <f t="shared" si="1"/>
        <v/>
      </c>
    </row>
    <row r="113" spans="1:2" x14ac:dyDescent="0.25">
      <c r="A113" s="4">
        <v>8.5499999999999794</v>
      </c>
      <c r="B113" s="4" t="str">
        <f t="shared" si="1"/>
        <v/>
      </c>
    </row>
    <row r="114" spans="1:2" x14ac:dyDescent="0.25">
      <c r="A114" s="4">
        <v>8.5999999999999801</v>
      </c>
      <c r="B114" s="4" t="str">
        <f t="shared" si="1"/>
        <v/>
      </c>
    </row>
    <row r="115" spans="1:2" x14ac:dyDescent="0.25">
      <c r="A115" s="4">
        <v>8.6499999999999808</v>
      </c>
      <c r="B115" s="4" t="str">
        <f t="shared" si="1"/>
        <v/>
      </c>
    </row>
    <row r="116" spans="1:2" x14ac:dyDescent="0.25">
      <c r="A116" s="4">
        <v>8.6999999999999797</v>
      </c>
      <c r="B116" s="4" t="str">
        <f t="shared" si="1"/>
        <v/>
      </c>
    </row>
    <row r="117" spans="1:2" x14ac:dyDescent="0.25">
      <c r="A117" s="4">
        <v>8.7499999999999805</v>
      </c>
      <c r="B117" s="4" t="str">
        <f t="shared" si="1"/>
        <v/>
      </c>
    </row>
    <row r="118" spans="1:2" x14ac:dyDescent="0.25">
      <c r="A118" s="4">
        <v>8.7999999999999794</v>
      </c>
      <c r="B118" s="4" t="str">
        <f t="shared" si="1"/>
        <v/>
      </c>
    </row>
    <row r="119" spans="1:2" x14ac:dyDescent="0.25">
      <c r="A119" s="4">
        <v>8.8499999999999801</v>
      </c>
      <c r="B119" s="4" t="str">
        <f t="shared" si="1"/>
        <v/>
      </c>
    </row>
    <row r="120" spans="1:2" x14ac:dyDescent="0.25">
      <c r="A120" s="4">
        <v>8.8999999999999808</v>
      </c>
      <c r="B120" s="4" t="str">
        <f t="shared" si="1"/>
        <v/>
      </c>
    </row>
    <row r="121" spans="1:2" x14ac:dyDescent="0.25">
      <c r="A121" s="4">
        <v>8.9499999999999797</v>
      </c>
      <c r="B121" s="4" t="str">
        <f t="shared" si="1"/>
        <v/>
      </c>
    </row>
    <row r="122" spans="1:2" x14ac:dyDescent="0.25">
      <c r="A122" s="4">
        <v>8.9999999999999805</v>
      </c>
      <c r="B122" s="4" t="str">
        <f t="shared" si="1"/>
        <v/>
      </c>
    </row>
  </sheetData>
  <mergeCells count="2">
    <mergeCell ref="B15:C15"/>
    <mergeCell ref="D15:E15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zoomScale="85" zoomScaleNormal="85" workbookViewId="0">
      <selection activeCell="A16" sqref="A16:F17"/>
    </sheetView>
  </sheetViews>
  <sheetFormatPr baseColWidth="10" defaultRowHeight="15.5" x14ac:dyDescent="0.35"/>
  <cols>
    <col min="1" max="1" width="10.1796875" customWidth="1"/>
    <col min="2" max="2" width="14.1796875" style="20" customWidth="1"/>
    <col min="3" max="3" width="16.453125" style="20" customWidth="1"/>
    <col min="4" max="4" width="14.7265625" style="20" bestFit="1" customWidth="1"/>
    <col min="5" max="5" width="14.54296875" style="20" bestFit="1" customWidth="1"/>
    <col min="6" max="6" width="15.7265625" style="20" bestFit="1" customWidth="1"/>
    <col min="7" max="7" width="10.90625" style="20"/>
    <col min="8" max="8" width="13.26953125" style="20" customWidth="1"/>
    <col min="9" max="9" width="11.90625" style="20" customWidth="1"/>
    <col min="10" max="10" width="18.81640625" style="20" bestFit="1" customWidth="1"/>
    <col min="11" max="11" width="14.81640625" style="20" bestFit="1" customWidth="1"/>
    <col min="12" max="12" width="15.81640625" style="20" bestFit="1" customWidth="1"/>
    <col min="13" max="13" width="19.26953125" style="20" bestFit="1" customWidth="1"/>
    <col min="14" max="14" width="17.26953125" style="20" bestFit="1" customWidth="1"/>
    <col min="15" max="15" width="13.453125" bestFit="1" customWidth="1"/>
    <col min="17" max="17" width="8.26953125" bestFit="1" customWidth="1"/>
    <col min="19" max="16384" width="10.90625" style="17"/>
  </cols>
  <sheetData>
    <row r="1" spans="1:15" x14ac:dyDescent="0.35">
      <c r="H1" s="20" t="s">
        <v>23</v>
      </c>
    </row>
    <row r="2" spans="1:15" x14ac:dyDescent="0.35">
      <c r="B2" s="20" t="s">
        <v>100</v>
      </c>
      <c r="C2" s="21">
        <v>30000000000</v>
      </c>
      <c r="H2" s="22" t="s">
        <v>110</v>
      </c>
      <c r="J2" s="21"/>
      <c r="M2" s="23" t="s">
        <v>13</v>
      </c>
      <c r="N2" s="24" t="s">
        <v>109</v>
      </c>
    </row>
    <row r="3" spans="1:15" ht="16" thickBot="1" x14ac:dyDescent="0.4"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</row>
    <row r="4" spans="1:15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15</v>
      </c>
      <c r="E4" s="19">
        <f t="shared" ref="E4:E9" si="0">IF($C$17="max",80,60)</f>
        <v>80</v>
      </c>
      <c r="F4" s="20">
        <f>D4/SIN(E4*PI()/180)</f>
        <v>15.231399178286175</v>
      </c>
      <c r="G4" s="20">
        <v>6</v>
      </c>
      <c r="H4" s="22">
        <f>3.93+1.02*LOG(C4*F4)</f>
        <v>6.7238231468700942</v>
      </c>
      <c r="I4" s="20">
        <v>1</v>
      </c>
      <c r="J4" s="21">
        <f t="shared" ref="J4:J12" si="1">$C$2*C4*F4*1000000*B4*0.001</f>
        <v>657996444501962.75</v>
      </c>
      <c r="K4" s="20">
        <f>POWER(10,1.5*G4+9.05)</f>
        <v>1.1220184543019693E+18</v>
      </c>
      <c r="L4" s="20">
        <f>POWER(10,1.5*H4+9.05)</f>
        <v>1.366893632174312E+19</v>
      </c>
      <c r="M4" s="25">
        <f>J4*(1.5-I4)/I4*(1-O4)/O4/(L4-K4)</f>
        <v>1.1260738595404615E-4</v>
      </c>
      <c r="N4" s="26">
        <f>J4/L4</f>
        <v>4.8138086901121233E-5</v>
      </c>
      <c r="O4">
        <f>POWER(10,-I4*(H4-G4))</f>
        <v>0.18887603323258054</v>
      </c>
    </row>
    <row r="5" spans="1:15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15</v>
      </c>
      <c r="E5" s="19">
        <f t="shared" si="0"/>
        <v>80</v>
      </c>
      <c r="F5" s="20">
        <f t="shared" ref="F5:F12" si="2">D5/SIN(E5*PI()/180)</f>
        <v>15.231399178286175</v>
      </c>
      <c r="G5" s="20">
        <v>6</v>
      </c>
      <c r="H5" s="22">
        <f t="shared" ref="H5:H12" si="3">3.93+1.02*LOG(C5*F5)</f>
        <v>6.5963856355296286</v>
      </c>
      <c r="I5" s="20">
        <v>1</v>
      </c>
      <c r="J5" s="21">
        <f t="shared" si="1"/>
        <v>493497333376472.06</v>
      </c>
      <c r="K5" s="20">
        <f t="shared" ref="K5:L12" si="4">POWER(10,1.5*G5+9.05)</f>
        <v>1.1220184543019693E+18</v>
      </c>
      <c r="L5" s="20">
        <f t="shared" si="4"/>
        <v>8.8019410032986798E+18</v>
      </c>
      <c r="M5" s="25">
        <f t="shared" ref="M5:M12" si="5">J5*(1.5-I5)/I5*(1-O5)/O5/(L5-K5)</f>
        <v>9.471893918908395E-5</v>
      </c>
      <c r="N5" s="26">
        <f t="shared" ref="N5:N12" si="6">J5/L5</f>
        <v>5.6066875839263793E-5</v>
      </c>
      <c r="O5">
        <f t="shared" ref="O5:O12" si="7">POWER(10,-I5*(H5-G5))</f>
        <v>0.25328785403142867</v>
      </c>
    </row>
    <row r="6" spans="1:15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15</v>
      </c>
      <c r="E6" s="19">
        <f t="shared" si="0"/>
        <v>80</v>
      </c>
      <c r="F6" s="20">
        <f t="shared" si="2"/>
        <v>15.231399178286175</v>
      </c>
      <c r="G6" s="20">
        <v>6</v>
      </c>
      <c r="H6" s="22">
        <f t="shared" si="3"/>
        <v>6.4634451916647215</v>
      </c>
      <c r="I6" s="20">
        <v>1</v>
      </c>
      <c r="J6" s="21">
        <f t="shared" si="1"/>
        <v>365553580278868.25</v>
      </c>
      <c r="K6" s="20">
        <f t="shared" si="4"/>
        <v>1.1220184543019693E+18</v>
      </c>
      <c r="L6" s="20">
        <f t="shared" si="4"/>
        <v>5.5611906958804419E+18</v>
      </c>
      <c r="M6" s="25">
        <f t="shared" si="5"/>
        <v>7.8518137041842632E-5</v>
      </c>
      <c r="N6" s="26">
        <f t="shared" si="6"/>
        <v>6.5732969838574142E-5</v>
      </c>
      <c r="O6">
        <f t="shared" si="7"/>
        <v>0.34399712137249761</v>
      </c>
    </row>
    <row r="7" spans="1:15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15</v>
      </c>
      <c r="E7" s="19">
        <f t="shared" si="0"/>
        <v>80</v>
      </c>
      <c r="F7" s="20">
        <f t="shared" si="2"/>
        <v>15.231399178286175</v>
      </c>
      <c r="G7" s="20">
        <v>6</v>
      </c>
      <c r="H7" s="22">
        <f t="shared" si="3"/>
        <v>6.336007680324256</v>
      </c>
      <c r="I7" s="20">
        <v>1</v>
      </c>
      <c r="J7" s="21">
        <f t="shared" si="1"/>
        <v>342706481511438.94</v>
      </c>
      <c r="K7" s="20">
        <f t="shared" si="4"/>
        <v>1.1220184543019693E+18</v>
      </c>
      <c r="L7" s="20">
        <f t="shared" si="4"/>
        <v>3.5810593641708436E+18</v>
      </c>
      <c r="M7" s="25">
        <f t="shared" si="5"/>
        <v>8.1371745660171498E-5</v>
      </c>
      <c r="N7" s="26">
        <f t="shared" si="6"/>
        <v>9.5699748778330849E-5</v>
      </c>
      <c r="O7">
        <f t="shared" si="7"/>
        <v>0.46130941641567214</v>
      </c>
    </row>
    <row r="8" spans="1:15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15</v>
      </c>
      <c r="E8" s="19">
        <f t="shared" si="0"/>
        <v>80</v>
      </c>
      <c r="F8" s="20">
        <f t="shared" si="2"/>
        <v>15.231399178286175</v>
      </c>
      <c r="G8" s="20">
        <v>6</v>
      </c>
      <c r="H8" s="22">
        <f t="shared" si="3"/>
        <v>6.8693440005101998</v>
      </c>
      <c r="I8" s="20">
        <v>1</v>
      </c>
      <c r="J8" s="21">
        <f t="shared" si="1"/>
        <v>1142354938371463.2</v>
      </c>
      <c r="K8" s="20">
        <f t="shared" si="4"/>
        <v>1.1220184543019693E+18</v>
      </c>
      <c r="L8" s="20">
        <f t="shared" si="4"/>
        <v>2.2595190164259664E+19</v>
      </c>
      <c r="M8" s="25">
        <f t="shared" si="5"/>
        <v>1.7028824391653177E-4</v>
      </c>
      <c r="N8" s="26">
        <f t="shared" si="6"/>
        <v>5.0557438555148919E-5</v>
      </c>
      <c r="O8">
        <f t="shared" si="7"/>
        <v>0.13510020234717485</v>
      </c>
    </row>
    <row r="9" spans="1:15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15</v>
      </c>
      <c r="E9" s="19">
        <f t="shared" si="0"/>
        <v>80</v>
      </c>
      <c r="F9" s="20">
        <f t="shared" si="2"/>
        <v>15.231399178286175</v>
      </c>
      <c r="G9" s="20">
        <v>6</v>
      </c>
      <c r="H9" s="22">
        <f t="shared" si="3"/>
        <v>6.7113440013247416</v>
      </c>
      <c r="I9" s="20">
        <v>1</v>
      </c>
      <c r="J9" s="21">
        <f t="shared" si="1"/>
        <v>799648456860024.37</v>
      </c>
      <c r="K9" s="20">
        <f t="shared" si="4"/>
        <v>1.1220184543019693E+18</v>
      </c>
      <c r="L9" s="20">
        <f t="shared" si="4"/>
        <v>1.3092301619227529E+19</v>
      </c>
      <c r="M9" s="25">
        <f t="shared" si="5"/>
        <v>1.3843243487401567E-4</v>
      </c>
      <c r="N9" s="26">
        <f t="shared" si="6"/>
        <v>6.1077760054477348E-5</v>
      </c>
      <c r="O9">
        <f t="shared" si="7"/>
        <v>0.19438197869461873</v>
      </c>
    </row>
    <row r="10" spans="1:15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15</v>
      </c>
      <c r="E10" s="19">
        <f>IF($C$17="max",60,40)</f>
        <v>60</v>
      </c>
      <c r="F10" s="20">
        <f t="shared" si="2"/>
        <v>17.320508075688775</v>
      </c>
      <c r="G10" s="20">
        <v>6</v>
      </c>
      <c r="H10" s="22">
        <f t="shared" si="3"/>
        <v>6.780760390689661</v>
      </c>
      <c r="I10" s="20">
        <v>1</v>
      </c>
      <c r="J10" s="21">
        <f t="shared" si="1"/>
        <v>187061487217438.75</v>
      </c>
      <c r="K10" s="20">
        <f t="shared" si="4"/>
        <v>1.1220184543019693E+18</v>
      </c>
      <c r="L10" s="20">
        <f t="shared" si="4"/>
        <v>1.6639512030169131E+19</v>
      </c>
      <c r="M10" s="25">
        <f t="shared" si="5"/>
        <v>3.0355116910838361E-5</v>
      </c>
      <c r="N10" s="26">
        <f t="shared" si="6"/>
        <v>1.1242005587560334E-5</v>
      </c>
      <c r="O10">
        <f t="shared" si="7"/>
        <v>0.16566837382927743</v>
      </c>
    </row>
    <row r="11" spans="1:15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15</v>
      </c>
      <c r="E11" s="19">
        <f>IF($C$17="max",60,40)</f>
        <v>60</v>
      </c>
      <c r="F11" s="20">
        <f t="shared" si="2"/>
        <v>17.320508075688775</v>
      </c>
      <c r="G11" s="20">
        <v>6</v>
      </c>
      <c r="H11" s="22">
        <f t="shared" si="3"/>
        <v>6.4215342222160707</v>
      </c>
      <c r="I11" s="20">
        <v>1</v>
      </c>
      <c r="J11" s="21">
        <f t="shared" si="1"/>
        <v>83138438763306.109</v>
      </c>
      <c r="K11" s="20">
        <f t="shared" si="4"/>
        <v>1.1220184543019693E+18</v>
      </c>
      <c r="L11" s="20">
        <f t="shared" si="4"/>
        <v>4.8117309249566147E+18</v>
      </c>
      <c r="M11" s="25">
        <f t="shared" si="5"/>
        <v>1.8471874958652395E-5</v>
      </c>
      <c r="N11" s="26">
        <f t="shared" si="6"/>
        <v>1.7278280947111715E-5</v>
      </c>
      <c r="O11">
        <f t="shared" si="7"/>
        <v>0.3788486794612192</v>
      </c>
    </row>
    <row r="12" spans="1:15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15</v>
      </c>
      <c r="E12" s="19">
        <f>IF($C$17="max",60,40)</f>
        <v>60</v>
      </c>
      <c r="F12" s="20">
        <f t="shared" si="2"/>
        <v>17.320508075688775</v>
      </c>
      <c r="G12" s="20">
        <v>6</v>
      </c>
      <c r="H12" s="22">
        <f t="shared" si="3"/>
        <v>6.6533228793491954</v>
      </c>
      <c r="I12" s="20">
        <v>1</v>
      </c>
      <c r="J12" s="21">
        <f t="shared" si="1"/>
        <v>140296115413079.09</v>
      </c>
      <c r="K12" s="20">
        <f t="shared" si="4"/>
        <v>1.1220184543019693E+18</v>
      </c>
      <c r="L12" s="20">
        <f t="shared" si="4"/>
        <v>1.071480616822049E+19</v>
      </c>
      <c r="M12" s="25">
        <f t="shared" si="5"/>
        <v>2.5602404487038583E-5</v>
      </c>
      <c r="N12" s="26">
        <f t="shared" si="6"/>
        <v>1.3093668071121012E-5</v>
      </c>
      <c r="O12">
        <f t="shared" si="7"/>
        <v>0.22216575692492838</v>
      </c>
    </row>
    <row r="14" spans="1:15" x14ac:dyDescent="0.35">
      <c r="J14" s="47"/>
      <c r="K14" s="47"/>
    </row>
    <row r="15" spans="1:15" ht="16" thickBot="1" x14ac:dyDescent="0.4">
      <c r="J15" s="48" t="s">
        <v>5</v>
      </c>
      <c r="K15" s="47" t="s">
        <v>80</v>
      </c>
      <c r="L15" s="20" t="s">
        <v>77</v>
      </c>
      <c r="N15" s="20" t="s">
        <v>73</v>
      </c>
    </row>
    <row r="16" spans="1:1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I16" s="30" t="s">
        <v>37</v>
      </c>
      <c r="J16" s="42">
        <f>IF($A$17="FR",IF($E$17="GR",M4,N4),0.00000000001)</f>
        <v>1.1260738595404615E-4</v>
      </c>
      <c r="K16" s="20">
        <f>1/J16</f>
        <v>8880.4121641549264</v>
      </c>
      <c r="L16" s="45">
        <f>H4</f>
        <v>6.7238231468700942</v>
      </c>
      <c r="N16" s="20">
        <f>'3'!J16/J16</f>
        <v>2.5000000000000009</v>
      </c>
    </row>
    <row r="17" spans="1:14" ht="16" thickBot="1" x14ac:dyDescent="0.4">
      <c r="A17" s="126" t="s">
        <v>30</v>
      </c>
      <c r="B17" s="127">
        <v>15</v>
      </c>
      <c r="C17" s="127" t="s">
        <v>31</v>
      </c>
      <c r="D17" s="127" t="s">
        <v>32</v>
      </c>
      <c r="E17" s="127" t="s">
        <v>29</v>
      </c>
      <c r="F17" s="128">
        <v>1</v>
      </c>
      <c r="I17" s="32" t="s">
        <v>38</v>
      </c>
      <c r="J17" s="43">
        <f t="shared" ref="J17:J18" si="9">IF($A$17="FR",IF($E$17="GR",M5,N5),0.00000000001)</f>
        <v>9.471893918908395E-5</v>
      </c>
      <c r="K17" s="20">
        <f t="shared" ref="K17:K24" si="10">1/J17</f>
        <v>10557.550671083178</v>
      </c>
      <c r="L17" s="45">
        <f t="shared" ref="L17:L24" si="11">H5</f>
        <v>6.5963856355296286</v>
      </c>
      <c r="N17" s="20">
        <f>'3'!J17/J17</f>
        <v>2.5</v>
      </c>
    </row>
    <row r="18" spans="1:14" x14ac:dyDescent="0.35">
      <c r="A18" s="17"/>
      <c r="B18" s="17"/>
      <c r="I18" s="32" t="s">
        <v>39</v>
      </c>
      <c r="J18" s="43">
        <f t="shared" si="9"/>
        <v>7.8518137041842632E-5</v>
      </c>
      <c r="K18" s="20">
        <f t="shared" si="10"/>
        <v>12735.910933127412</v>
      </c>
      <c r="L18" s="45">
        <f t="shared" si="11"/>
        <v>6.4634451916647215</v>
      </c>
      <c r="N18" s="20">
        <f>'3'!J18/J18</f>
        <v>2.4999999999999996</v>
      </c>
    </row>
    <row r="19" spans="1:14" x14ac:dyDescent="0.35">
      <c r="A19" s="17"/>
      <c r="B19" s="17"/>
      <c r="I19" s="34" t="s">
        <v>40</v>
      </c>
      <c r="J19" s="43">
        <f>IF($A$17="FFN",IF($E$17="GR",M7,N7),0.00000000001)</f>
        <v>9.9999999999999994E-12</v>
      </c>
      <c r="K19" s="20">
        <f t="shared" si="10"/>
        <v>100000000000</v>
      </c>
      <c r="L19" s="45">
        <f t="shared" si="11"/>
        <v>6.336007680324256</v>
      </c>
      <c r="N19" s="20">
        <f>'3'!J19/J19</f>
        <v>1</v>
      </c>
    </row>
    <row r="20" spans="1:14" x14ac:dyDescent="0.35">
      <c r="I20" s="34" t="s">
        <v>41</v>
      </c>
      <c r="J20" s="43">
        <f t="shared" ref="J20:J21" si="12">IF($A$17="FFN",IF($E$17="GR",M8,N8),0.00000000001)</f>
        <v>9.9999999999999994E-12</v>
      </c>
      <c r="K20" s="20">
        <f t="shared" si="10"/>
        <v>100000000000</v>
      </c>
      <c r="L20" s="45">
        <f t="shared" si="11"/>
        <v>6.8693440005101998</v>
      </c>
      <c r="N20" s="20">
        <f>'3'!J20/J20</f>
        <v>1</v>
      </c>
    </row>
    <row r="21" spans="1:14" x14ac:dyDescent="0.35">
      <c r="I21" s="34" t="s">
        <v>42</v>
      </c>
      <c r="J21" s="43">
        <f t="shared" si="12"/>
        <v>9.9999999999999994E-12</v>
      </c>
      <c r="K21" s="20">
        <f t="shared" si="10"/>
        <v>100000000000</v>
      </c>
      <c r="L21" s="45">
        <f t="shared" si="11"/>
        <v>6.7113440013247416</v>
      </c>
      <c r="N21" s="20">
        <f>'3'!J21/J21</f>
        <v>1</v>
      </c>
    </row>
    <row r="22" spans="1:14" x14ac:dyDescent="0.35">
      <c r="I22" s="34" t="s">
        <v>43</v>
      </c>
      <c r="J22" s="43">
        <f>IF($E$17="GR",M10,N10)</f>
        <v>3.0355116910838361E-5</v>
      </c>
      <c r="K22" s="20">
        <f t="shared" si="10"/>
        <v>32943.375014409772</v>
      </c>
      <c r="L22" s="45">
        <f t="shared" si="11"/>
        <v>6.780760390689661</v>
      </c>
      <c r="N22" s="20">
        <f>'3'!J22/J22</f>
        <v>5.0000000000000009</v>
      </c>
    </row>
    <row r="23" spans="1:14" x14ac:dyDescent="0.35">
      <c r="I23" s="34" t="s">
        <v>44</v>
      </c>
      <c r="J23" s="43">
        <f>IF($E$17="GR",M11,N11)</f>
        <v>1.8471874958652395E-5</v>
      </c>
      <c r="K23" s="20">
        <f t="shared" si="10"/>
        <v>54136.356067719636</v>
      </c>
      <c r="L23" s="45">
        <f t="shared" si="11"/>
        <v>6.4215342222160707</v>
      </c>
      <c r="N23" s="20">
        <f>'3'!J23/J23</f>
        <v>5.0000000000000009</v>
      </c>
    </row>
    <row r="24" spans="1:14" ht="16" thickBot="1" x14ac:dyDescent="0.4">
      <c r="I24" s="35" t="s">
        <v>44</v>
      </c>
      <c r="J24" s="44">
        <f t="shared" ref="J24" si="13">IF($E$17="GR",M12,N12)</f>
        <v>2.5602404487038583E-5</v>
      </c>
      <c r="K24" s="20">
        <f t="shared" si="10"/>
        <v>39058.83138852282</v>
      </c>
      <c r="L24" s="45">
        <f t="shared" si="11"/>
        <v>6.6533228793491954</v>
      </c>
      <c r="N24" s="20">
        <f>'3'!J24/J24</f>
        <v>5</v>
      </c>
    </row>
    <row r="25" spans="1:14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</row>
    <row r="27" spans="1:14" x14ac:dyDescent="0.35">
      <c r="A27" t="s">
        <v>46</v>
      </c>
    </row>
    <row r="28" spans="1:14" ht="18.5" x14ac:dyDescent="0.45">
      <c r="A28">
        <v>1</v>
      </c>
      <c r="B28" s="21">
        <v>3.5200000000000002E-2</v>
      </c>
      <c r="C28" s="21">
        <v>5.7500000000000002E-2</v>
      </c>
      <c r="D28" s="21">
        <v>0.19800000000000001</v>
      </c>
      <c r="E28" s="21">
        <v>0.26200000000000001</v>
      </c>
      <c r="F28" s="21">
        <v>0.437</v>
      </c>
      <c r="G28" s="20">
        <v>0</v>
      </c>
      <c r="J28" s="121" t="s">
        <v>111</v>
      </c>
    </row>
    <row r="29" spans="1:14" x14ac:dyDescent="0.35">
      <c r="A29">
        <v>2</v>
      </c>
      <c r="B29" s="21">
        <v>3.9899999999999998E-2</v>
      </c>
      <c r="C29" s="21">
        <v>6.5500000000000003E-2</v>
      </c>
      <c r="D29" s="21">
        <v>0.23</v>
      </c>
      <c r="E29" s="21">
        <v>0.30299999999999999</v>
      </c>
      <c r="F29" s="21">
        <v>0.51200000000000001</v>
      </c>
      <c r="G29" s="20">
        <v>0</v>
      </c>
      <c r="I29" s="27"/>
    </row>
    <row r="30" spans="1:14" x14ac:dyDescent="0.35">
      <c r="A30">
        <v>3</v>
      </c>
      <c r="B30" s="21">
        <v>5.0500000000000003E-2</v>
      </c>
      <c r="C30" s="21">
        <v>8.3900000000000002E-2</v>
      </c>
      <c r="D30" s="21">
        <v>0.29899999999999999</v>
      </c>
      <c r="E30" s="21">
        <v>0.39700000000000002</v>
      </c>
      <c r="F30" s="21">
        <v>0.68500000000000005</v>
      </c>
      <c r="G30" s="20">
        <v>0</v>
      </c>
    </row>
    <row r="31" spans="1:14" x14ac:dyDescent="0.35">
      <c r="A31">
        <v>4</v>
      </c>
      <c r="B31" s="21">
        <v>8.4599999999999995E-2</v>
      </c>
      <c r="C31" s="21">
        <v>0.14000000000000001</v>
      </c>
      <c r="D31" s="21">
        <v>0.49299999999999999</v>
      </c>
      <c r="E31" s="21">
        <v>0.65200000000000002</v>
      </c>
      <c r="F31" s="21">
        <v>1.1100000000000001</v>
      </c>
      <c r="G31" s="20">
        <v>0</v>
      </c>
    </row>
    <row r="32" spans="1:14" x14ac:dyDescent="0.35">
      <c r="A32">
        <v>5</v>
      </c>
      <c r="B32" s="21">
        <v>8.5900000000000004E-2</v>
      </c>
      <c r="C32" s="21">
        <v>0.13600000000000001</v>
      </c>
      <c r="D32" s="21">
        <v>0.46200000000000002</v>
      </c>
      <c r="E32" s="21">
        <v>0.61</v>
      </c>
      <c r="F32" s="21">
        <v>1.03</v>
      </c>
      <c r="G32" s="20">
        <v>0</v>
      </c>
    </row>
    <row r="33" spans="1:7" x14ac:dyDescent="0.35">
      <c r="A33">
        <v>6</v>
      </c>
      <c r="B33" s="21">
        <v>6.1100000000000002E-2</v>
      </c>
      <c r="C33" s="21">
        <v>9.4700000000000006E-2</v>
      </c>
      <c r="D33" s="21">
        <v>0.317</v>
      </c>
      <c r="E33" s="21">
        <v>0.42199999999999999</v>
      </c>
      <c r="F33" s="21">
        <v>0.72699999999999998</v>
      </c>
      <c r="G33" s="20">
        <v>0</v>
      </c>
    </row>
    <row r="34" spans="1:7" x14ac:dyDescent="0.35">
      <c r="A34">
        <v>7</v>
      </c>
      <c r="B34" s="21">
        <v>4.41E-2</v>
      </c>
      <c r="C34" s="21">
        <v>6.9199999999999998E-2</v>
      </c>
      <c r="D34" s="21">
        <v>0.247</v>
      </c>
      <c r="E34" s="21">
        <v>0.33200000000000002</v>
      </c>
      <c r="F34" s="21">
        <v>0.57499999999999996</v>
      </c>
      <c r="G34" s="20">
        <v>0</v>
      </c>
    </row>
    <row r="35" spans="1:7" x14ac:dyDescent="0.35">
      <c r="A35">
        <v>8</v>
      </c>
      <c r="B35" s="21">
        <v>3.09E-2</v>
      </c>
      <c r="C35" s="21">
        <v>4.8800000000000003E-2</v>
      </c>
      <c r="D35" s="21">
        <v>0.17799999999999999</v>
      </c>
      <c r="E35" s="21">
        <v>0.24199999999999999</v>
      </c>
      <c r="F35" s="21">
        <v>0.42399999999999999</v>
      </c>
      <c r="G35" s="20">
        <v>0</v>
      </c>
    </row>
    <row r="36" spans="1:7" x14ac:dyDescent="0.35">
      <c r="A36">
        <v>9</v>
      </c>
      <c r="B36" s="21">
        <v>1.2E-2</v>
      </c>
      <c r="C36" s="21">
        <v>1.95E-2</v>
      </c>
      <c r="D36" s="21">
        <v>7.8600000000000003E-2</v>
      </c>
      <c r="E36" s="21">
        <v>0.109</v>
      </c>
      <c r="F36" s="21">
        <v>0.19800000000000001</v>
      </c>
      <c r="G36" s="20">
        <v>0</v>
      </c>
    </row>
    <row r="37" spans="1:7" x14ac:dyDescent="0.35">
      <c r="A37">
        <v>10</v>
      </c>
      <c r="B37" s="21">
        <v>4.4200000000000003E-3</v>
      </c>
      <c r="C37" s="21">
        <v>7.2700000000000004E-3</v>
      </c>
      <c r="D37" s="21">
        <v>3.2000000000000001E-2</v>
      </c>
      <c r="E37" s="21">
        <v>4.5699999999999998E-2</v>
      </c>
      <c r="F37" s="21">
        <v>8.8599999999999998E-2</v>
      </c>
      <c r="G37" s="20">
        <v>10000</v>
      </c>
    </row>
    <row r="38" spans="1:7" x14ac:dyDescent="0.35">
      <c r="A38">
        <v>11</v>
      </c>
      <c r="B38" s="21">
        <v>2.0999999999999999E-3</v>
      </c>
      <c r="C38" s="21">
        <v>3.49E-3</v>
      </c>
      <c r="D38" s="21">
        <v>1.6299999999999999E-2</v>
      </c>
      <c r="E38" s="21">
        <v>2.35E-2</v>
      </c>
      <c r="F38" s="21">
        <v>4.6100000000000002E-2</v>
      </c>
      <c r="G38" s="20">
        <v>11000</v>
      </c>
    </row>
    <row r="40" spans="1:7" x14ac:dyDescent="0.35">
      <c r="A40" t="s">
        <v>47</v>
      </c>
    </row>
    <row r="41" spans="1:7" x14ac:dyDescent="0.35">
      <c r="A41">
        <v>1</v>
      </c>
      <c r="B41" s="21">
        <v>5.5100000000000003E-2</v>
      </c>
      <c r="C41" s="21">
        <v>8.6599999999999996E-2</v>
      </c>
      <c r="D41" s="21">
        <v>0.25700000000000001</v>
      </c>
      <c r="E41" s="21">
        <v>0.33400000000000002</v>
      </c>
      <c r="F41" s="21">
        <v>0.54100000000000004</v>
      </c>
      <c r="G41" s="20">
        <v>0</v>
      </c>
    </row>
    <row r="42" spans="1:7" x14ac:dyDescent="0.35">
      <c r="A42">
        <v>2</v>
      </c>
      <c r="B42" s="21">
        <v>5.96E-2</v>
      </c>
      <c r="C42" s="21">
        <v>9.4E-2</v>
      </c>
      <c r="D42" s="21">
        <v>0.28299999999999997</v>
      </c>
      <c r="E42" s="21">
        <v>0.36699999999999999</v>
      </c>
      <c r="F42" s="21">
        <v>0.60099999999999998</v>
      </c>
      <c r="G42" s="20">
        <v>0</v>
      </c>
    </row>
    <row r="43" spans="1:7" x14ac:dyDescent="0.35">
      <c r="A43">
        <v>3</v>
      </c>
      <c r="B43" s="21">
        <v>7.2999999999999995E-2</v>
      </c>
      <c r="C43" s="21">
        <v>0.11799999999999999</v>
      </c>
      <c r="D43" s="21">
        <v>0.35899999999999999</v>
      </c>
      <c r="E43" s="21">
        <v>0.46800000000000003</v>
      </c>
      <c r="F43" s="21">
        <v>0.76400000000000001</v>
      </c>
      <c r="G43" s="20">
        <v>0</v>
      </c>
    </row>
    <row r="44" spans="1:7" x14ac:dyDescent="0.35">
      <c r="A44">
        <v>4</v>
      </c>
      <c r="B44" s="21">
        <v>0.115</v>
      </c>
      <c r="C44" s="21">
        <v>0.188</v>
      </c>
      <c r="D44" s="21">
        <v>0.58199999999999996</v>
      </c>
      <c r="E44" s="21">
        <v>0.753</v>
      </c>
      <c r="F44" s="21">
        <v>1.23</v>
      </c>
      <c r="G44" s="20">
        <v>0</v>
      </c>
    </row>
    <row r="45" spans="1:7" x14ac:dyDescent="0.35">
      <c r="A45">
        <v>5</v>
      </c>
      <c r="B45" s="21">
        <v>0.129</v>
      </c>
      <c r="C45" s="21">
        <v>0.20899999999999999</v>
      </c>
      <c r="D45" s="21">
        <v>0.66</v>
      </c>
      <c r="E45" s="21">
        <v>0.86199999999999999</v>
      </c>
      <c r="F45" s="21">
        <v>1.45</v>
      </c>
      <c r="G45" s="20">
        <v>0</v>
      </c>
    </row>
    <row r="46" spans="1:7" x14ac:dyDescent="0.35">
      <c r="A46">
        <v>6</v>
      </c>
      <c r="B46" s="21">
        <v>9.7600000000000006E-2</v>
      </c>
      <c r="C46" s="21">
        <v>0.155</v>
      </c>
      <c r="D46" s="21">
        <v>0.51100000000000001</v>
      </c>
      <c r="E46" s="21">
        <v>0.69099999999999995</v>
      </c>
      <c r="F46" s="21">
        <v>1.21</v>
      </c>
      <c r="G46" s="20">
        <v>0</v>
      </c>
    </row>
    <row r="47" spans="1:7" x14ac:dyDescent="0.35">
      <c r="A47">
        <v>7</v>
      </c>
      <c r="B47" s="21">
        <v>7.5499999999999998E-2</v>
      </c>
      <c r="C47" s="21">
        <v>0.12</v>
      </c>
      <c r="D47" s="21">
        <v>0.40699999999999997</v>
      </c>
      <c r="E47" s="21">
        <v>0.55700000000000005</v>
      </c>
      <c r="F47" s="21">
        <v>1.01</v>
      </c>
      <c r="G47" s="20">
        <v>0</v>
      </c>
    </row>
    <row r="48" spans="1:7" x14ac:dyDescent="0.35">
      <c r="A48">
        <v>8</v>
      </c>
      <c r="B48" s="21">
        <v>6.0199999999999997E-2</v>
      </c>
      <c r="C48" s="21">
        <v>9.4799999999999995E-2</v>
      </c>
      <c r="D48" s="21">
        <v>0.33300000000000002</v>
      </c>
      <c r="E48" s="21">
        <v>0.46</v>
      </c>
      <c r="F48" s="21">
        <v>0.83499999999999996</v>
      </c>
      <c r="G48" s="20">
        <v>0</v>
      </c>
    </row>
    <row r="49" spans="1:7" x14ac:dyDescent="0.35">
      <c r="A49">
        <v>9</v>
      </c>
      <c r="B49" s="21">
        <v>2.5000000000000001E-2</v>
      </c>
      <c r="C49" s="21">
        <v>3.9699999999999999E-2</v>
      </c>
      <c r="D49" s="21">
        <v>0.14799999999999999</v>
      </c>
      <c r="E49" s="21">
        <v>0.20799999999999999</v>
      </c>
      <c r="F49" s="21">
        <v>0.39100000000000001</v>
      </c>
      <c r="G49" s="20">
        <v>0</v>
      </c>
    </row>
    <row r="50" spans="1:7" x14ac:dyDescent="0.35">
      <c r="A50">
        <v>10</v>
      </c>
      <c r="B50" s="21">
        <v>8.3000000000000001E-3</v>
      </c>
      <c r="C50" s="21">
        <v>1.35E-2</v>
      </c>
      <c r="D50" s="21">
        <v>5.62E-2</v>
      </c>
      <c r="E50" s="21">
        <v>8.1100000000000005E-2</v>
      </c>
      <c r="F50" s="21">
        <v>0.158</v>
      </c>
      <c r="G50" s="20">
        <v>0</v>
      </c>
    </row>
    <row r="51" spans="1:7" x14ac:dyDescent="0.35">
      <c r="A51">
        <v>11</v>
      </c>
      <c r="B51" s="21">
        <v>3.7499999999999999E-3</v>
      </c>
      <c r="C51" s="21">
        <v>6.1199999999999996E-3</v>
      </c>
      <c r="D51" s="21">
        <v>2.9399999999999999E-2</v>
      </c>
      <c r="E51" s="21">
        <v>4.3700000000000003E-2</v>
      </c>
      <c r="F51" s="21">
        <v>8.8499999999999995E-2</v>
      </c>
      <c r="G51" s="20">
        <v>10000</v>
      </c>
    </row>
    <row r="53" spans="1:7" x14ac:dyDescent="0.35">
      <c r="A53" t="s">
        <v>48</v>
      </c>
    </row>
    <row r="54" spans="1:7" x14ac:dyDescent="0.35">
      <c r="A54">
        <v>1</v>
      </c>
      <c r="B54" s="21">
        <v>3.7499999999999999E-2</v>
      </c>
      <c r="C54" s="21">
        <v>6.8400000000000002E-2</v>
      </c>
      <c r="D54" s="21">
        <v>0.317</v>
      </c>
      <c r="E54" s="21">
        <v>0.45600000000000002</v>
      </c>
      <c r="F54" s="21">
        <v>0.91300000000000003</v>
      </c>
      <c r="G54" s="20">
        <v>0</v>
      </c>
    </row>
    <row r="55" spans="1:7" x14ac:dyDescent="0.35">
      <c r="A55">
        <v>2</v>
      </c>
      <c r="B55" s="21">
        <v>4.9399999999999999E-2</v>
      </c>
      <c r="C55" s="21">
        <v>9.2499999999999999E-2</v>
      </c>
      <c r="D55" s="21">
        <v>0.44</v>
      </c>
      <c r="E55" s="21">
        <v>0.63300000000000001</v>
      </c>
      <c r="F55" s="21">
        <v>1.28</v>
      </c>
      <c r="G55" s="20">
        <v>0</v>
      </c>
    </row>
    <row r="56" spans="1:7" x14ac:dyDescent="0.35">
      <c r="A56">
        <v>3</v>
      </c>
      <c r="B56" s="21">
        <v>6.3200000000000006E-2</v>
      </c>
      <c r="C56" s="21">
        <v>0.12</v>
      </c>
      <c r="D56" s="21">
        <v>0.58299999999999996</v>
      </c>
      <c r="E56" s="21">
        <v>0.84099999999999997</v>
      </c>
      <c r="F56" s="21">
        <v>1.71</v>
      </c>
      <c r="G56" s="20">
        <v>0</v>
      </c>
    </row>
    <row r="57" spans="1:7" x14ac:dyDescent="0.35">
      <c r="A57">
        <v>4</v>
      </c>
      <c r="B57" s="21">
        <v>8.3099999999999993E-2</v>
      </c>
      <c r="C57" s="21">
        <v>0.157</v>
      </c>
      <c r="D57" s="21">
        <v>0.747</v>
      </c>
      <c r="E57" s="21">
        <v>1.07</v>
      </c>
      <c r="F57" s="21">
        <v>2.15</v>
      </c>
      <c r="G57" s="20">
        <v>0</v>
      </c>
    </row>
    <row r="58" spans="1:7" x14ac:dyDescent="0.35">
      <c r="A58">
        <v>5</v>
      </c>
      <c r="B58" s="21">
        <v>6.9900000000000004E-2</v>
      </c>
      <c r="C58" s="21">
        <v>0.126</v>
      </c>
      <c r="D58" s="21">
        <v>0.57399999999999995</v>
      </c>
      <c r="E58" s="21">
        <v>0.83</v>
      </c>
      <c r="F58" s="21">
        <v>1.7</v>
      </c>
      <c r="G58" s="20">
        <v>0</v>
      </c>
    </row>
    <row r="59" spans="1:7" x14ac:dyDescent="0.35">
      <c r="A59">
        <v>6</v>
      </c>
      <c r="B59" s="21">
        <v>4.8300000000000003E-2</v>
      </c>
      <c r="C59" s="21">
        <v>8.5900000000000004E-2</v>
      </c>
      <c r="D59" s="21">
        <v>0.39900000000000002</v>
      </c>
      <c r="E59" s="21">
        <v>0.57999999999999996</v>
      </c>
      <c r="F59" s="21">
        <v>1.2</v>
      </c>
      <c r="G59" s="20">
        <v>0</v>
      </c>
    </row>
    <row r="60" spans="1:7" x14ac:dyDescent="0.35">
      <c r="A60">
        <v>7</v>
      </c>
      <c r="B60" s="21">
        <v>3.39E-2</v>
      </c>
      <c r="C60" s="21">
        <v>5.9900000000000002E-2</v>
      </c>
      <c r="D60" s="21">
        <v>0.28199999999999997</v>
      </c>
      <c r="E60" s="21">
        <v>0.41399999999999998</v>
      </c>
      <c r="F60" s="21">
        <v>0.86399999999999999</v>
      </c>
      <c r="G60" s="20">
        <v>0</v>
      </c>
    </row>
    <row r="61" spans="1:7" x14ac:dyDescent="0.35">
      <c r="A61">
        <v>8</v>
      </c>
      <c r="B61" s="21">
        <v>2.63E-2</v>
      </c>
      <c r="C61" s="21">
        <v>4.6100000000000002E-2</v>
      </c>
      <c r="D61" s="21">
        <v>0.22</v>
      </c>
      <c r="E61" s="21">
        <v>0.32400000000000001</v>
      </c>
      <c r="F61" s="21">
        <v>0.68200000000000005</v>
      </c>
      <c r="G61" s="20">
        <v>0</v>
      </c>
    </row>
    <row r="62" spans="1:7" x14ac:dyDescent="0.35">
      <c r="A62">
        <v>9</v>
      </c>
      <c r="B62" s="21">
        <v>1.17E-2</v>
      </c>
      <c r="C62" s="21">
        <v>2.07E-2</v>
      </c>
      <c r="D62" s="21">
        <v>0.109</v>
      </c>
      <c r="E62" s="21">
        <v>0.16600000000000001</v>
      </c>
      <c r="F62" s="21">
        <v>0.36</v>
      </c>
      <c r="G62" s="20">
        <v>0</v>
      </c>
    </row>
    <row r="63" spans="1:7" x14ac:dyDescent="0.35">
      <c r="A63">
        <v>10</v>
      </c>
      <c r="B63" s="21">
        <v>4.7099999999999998E-3</v>
      </c>
      <c r="C63" s="21">
        <v>8.4100000000000008E-3</v>
      </c>
      <c r="D63" s="21">
        <v>4.9700000000000001E-2</v>
      </c>
      <c r="E63" s="21">
        <v>7.6799999999999993E-2</v>
      </c>
      <c r="F63" s="21">
        <v>0.16800000000000001</v>
      </c>
      <c r="G63" s="20">
        <v>10000</v>
      </c>
    </row>
    <row r="64" spans="1:7" x14ac:dyDescent="0.35">
      <c r="A64">
        <v>11</v>
      </c>
      <c r="B64" s="21">
        <v>2.4499999999999999E-3</v>
      </c>
      <c r="C64" s="21">
        <v>4.3E-3</v>
      </c>
      <c r="D64" s="21">
        <v>2.53E-2</v>
      </c>
      <c r="E64" s="21">
        <v>3.8800000000000001E-2</v>
      </c>
      <c r="F64" s="21">
        <v>8.2799999999999999E-2</v>
      </c>
      <c r="G64" s="20">
        <v>11000</v>
      </c>
    </row>
    <row r="66" spans="1:7" x14ac:dyDescent="0.35">
      <c r="A66" t="s">
        <v>50</v>
      </c>
    </row>
    <row r="67" spans="1:7" x14ac:dyDescent="0.35">
      <c r="A67">
        <v>1</v>
      </c>
      <c r="B67" s="21">
        <v>4.5900000000000003E-2</v>
      </c>
      <c r="C67" s="21">
        <v>7.5499999999999998E-2</v>
      </c>
      <c r="D67" s="21">
        <v>0.27600000000000002</v>
      </c>
      <c r="E67" s="21">
        <v>0.38400000000000001</v>
      </c>
      <c r="F67" s="21">
        <v>0.73399999999999999</v>
      </c>
      <c r="G67" s="20">
        <v>0</v>
      </c>
    </row>
    <row r="68" spans="1:7" x14ac:dyDescent="0.35">
      <c r="A68">
        <v>2</v>
      </c>
      <c r="B68" s="21">
        <v>5.4199999999999998E-2</v>
      </c>
      <c r="C68" s="21">
        <v>8.9700000000000002E-2</v>
      </c>
      <c r="D68" s="21">
        <v>0.32900000000000001</v>
      </c>
      <c r="E68" s="21">
        <v>0.45600000000000002</v>
      </c>
      <c r="F68" s="21">
        <v>0.87</v>
      </c>
      <c r="G68" s="20">
        <v>0</v>
      </c>
    </row>
    <row r="69" spans="1:7" x14ac:dyDescent="0.35">
      <c r="A69">
        <v>3</v>
      </c>
      <c r="B69" s="21">
        <v>6.3700000000000007E-2</v>
      </c>
      <c r="C69" s="21">
        <v>0.106</v>
      </c>
      <c r="D69" s="21">
        <v>0.38900000000000001</v>
      </c>
      <c r="E69" s="21">
        <v>0.53900000000000003</v>
      </c>
      <c r="F69" s="21">
        <v>1.04</v>
      </c>
      <c r="G69" s="20">
        <v>0</v>
      </c>
    </row>
    <row r="70" spans="1:7" x14ac:dyDescent="0.35">
      <c r="A70">
        <v>4</v>
      </c>
      <c r="B70" s="21">
        <v>0.115</v>
      </c>
      <c r="C70" s="21">
        <v>0.19400000000000001</v>
      </c>
      <c r="D70" s="21">
        <v>0.72799999999999998</v>
      </c>
      <c r="E70" s="21">
        <v>1.01</v>
      </c>
      <c r="F70" s="21">
        <v>1.96</v>
      </c>
      <c r="G70" s="20">
        <v>0</v>
      </c>
    </row>
    <row r="71" spans="1:7" x14ac:dyDescent="0.35">
      <c r="A71">
        <v>5</v>
      </c>
      <c r="B71" s="21">
        <v>9.4100000000000003E-2</v>
      </c>
      <c r="C71" s="21">
        <v>0.157</v>
      </c>
      <c r="D71" s="21">
        <v>0.58299999999999996</v>
      </c>
      <c r="E71" s="21">
        <v>0.81100000000000005</v>
      </c>
      <c r="F71" s="21">
        <v>1.57</v>
      </c>
      <c r="G71" s="20">
        <v>0</v>
      </c>
    </row>
    <row r="72" spans="1:7" x14ac:dyDescent="0.35">
      <c r="A72">
        <v>6</v>
      </c>
      <c r="B72" s="21">
        <v>6.54E-2</v>
      </c>
      <c r="C72" s="21">
        <v>0.107</v>
      </c>
      <c r="D72" s="21">
        <v>0.40200000000000002</v>
      </c>
      <c r="E72" s="21">
        <v>0.56399999999999995</v>
      </c>
      <c r="F72" s="21">
        <v>1.1000000000000001</v>
      </c>
      <c r="G72" s="20">
        <v>0</v>
      </c>
    </row>
    <row r="73" spans="1:7" x14ac:dyDescent="0.35">
      <c r="A73">
        <v>7</v>
      </c>
      <c r="B73" s="21">
        <v>5.0599999999999999E-2</v>
      </c>
      <c r="C73" s="21">
        <v>8.3099999999999993E-2</v>
      </c>
      <c r="D73" s="21">
        <v>0.31900000000000001</v>
      </c>
      <c r="E73" s="21">
        <v>0.45400000000000001</v>
      </c>
      <c r="F73" s="21">
        <v>0.90600000000000003</v>
      </c>
      <c r="G73" s="20">
        <v>0</v>
      </c>
    </row>
    <row r="74" spans="1:7" x14ac:dyDescent="0.35">
      <c r="A74">
        <v>8</v>
      </c>
      <c r="B74" s="21">
        <v>3.8899999999999997E-2</v>
      </c>
      <c r="C74" s="21">
        <v>6.3500000000000001E-2</v>
      </c>
      <c r="D74" s="21">
        <v>0.251</v>
      </c>
      <c r="E74" s="21">
        <v>0.36099999999999999</v>
      </c>
      <c r="F74" s="21">
        <v>0.73199999999999998</v>
      </c>
      <c r="G74" s="20">
        <v>0</v>
      </c>
    </row>
    <row r="75" spans="1:7" x14ac:dyDescent="0.35">
      <c r="A75">
        <v>9</v>
      </c>
      <c r="B75" s="21">
        <v>1.6199999999999999E-2</v>
      </c>
      <c r="C75" s="21">
        <v>2.6700000000000002E-2</v>
      </c>
      <c r="D75" s="21">
        <v>0.12</v>
      </c>
      <c r="E75" s="21">
        <v>0.17899999999999999</v>
      </c>
      <c r="F75" s="21">
        <v>0.38600000000000001</v>
      </c>
      <c r="G75" s="20">
        <v>0</v>
      </c>
    </row>
    <row r="76" spans="1:7" x14ac:dyDescent="0.35">
      <c r="A76">
        <v>10</v>
      </c>
      <c r="B76" s="21">
        <v>5.6499999999999996E-3</v>
      </c>
      <c r="C76" s="21">
        <v>9.4999999999999998E-3</v>
      </c>
      <c r="D76" s="21">
        <v>4.7699999999999999E-2</v>
      </c>
      <c r="E76" s="21">
        <v>7.3999999999999996E-2</v>
      </c>
      <c r="F76" s="21">
        <v>0.16800000000000001</v>
      </c>
      <c r="G76" s="20">
        <v>0</v>
      </c>
    </row>
    <row r="77" spans="1:7" x14ac:dyDescent="0.35">
      <c r="A77">
        <v>11</v>
      </c>
      <c r="B77" s="21">
        <v>3.0100000000000001E-3</v>
      </c>
      <c r="C77" s="21">
        <v>4.9699999999999996E-3</v>
      </c>
      <c r="D77" s="21">
        <v>2.5399999999999999E-2</v>
      </c>
      <c r="E77" s="21">
        <v>3.9600000000000003E-2</v>
      </c>
      <c r="F77" s="21">
        <v>8.8999999999999996E-2</v>
      </c>
      <c r="G77" s="20">
        <v>11000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15</v>
      </c>
      <c r="E4" s="19">
        <f t="shared" ref="E4:E9" si="0">IF($C$17="max",80,60)</f>
        <v>80</v>
      </c>
      <c r="F4" s="20">
        <f>D4/SIN(E4*PI()/180)</f>
        <v>15.231399178286175</v>
      </c>
      <c r="G4" s="20">
        <v>6</v>
      </c>
      <c r="H4" s="22">
        <f>3.93+1.02*LOG(C4*F4)</f>
        <v>6.7238231468700942</v>
      </c>
      <c r="I4" s="20">
        <v>1</v>
      </c>
      <c r="J4" s="21">
        <f t="shared" ref="J4:J12" si="1">$C$2*C4*F4*1000000*B4*0.001</f>
        <v>657996444501962.75</v>
      </c>
      <c r="K4" s="20">
        <f>POWER(10,1.5*G4+9.05)</f>
        <v>1.1220184543019693E+18</v>
      </c>
      <c r="L4" s="20">
        <f>POWER(10,1.5*H4+9.05)</f>
        <v>1.366893632174312E+19</v>
      </c>
      <c r="M4" s="25">
        <f>J4*(1.5-I4)/I4*(1-O4)/O4/(L4-K4)</f>
        <v>1.1260738595404615E-4</v>
      </c>
      <c r="N4" s="26">
        <f>J4/L4</f>
        <v>4.8138086901121233E-5</v>
      </c>
      <c r="O4">
        <f>POWER(10,-I4*(H4-G4))</f>
        <v>0.18887603323258054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15</v>
      </c>
      <c r="E5" s="19">
        <f t="shared" si="0"/>
        <v>80</v>
      </c>
      <c r="F5" s="20">
        <f t="shared" ref="F5:F12" si="2">D5/SIN(E5*PI()/180)</f>
        <v>15.231399178286175</v>
      </c>
      <c r="G5" s="20">
        <v>6</v>
      </c>
      <c r="H5" s="22">
        <f t="shared" ref="H5:H12" si="3">3.93+1.02*LOG(C5*F5)</f>
        <v>6.5963856355296286</v>
      </c>
      <c r="I5" s="20">
        <v>1</v>
      </c>
      <c r="J5" s="21">
        <f t="shared" si="1"/>
        <v>493497333376472.06</v>
      </c>
      <c r="K5" s="20">
        <f t="shared" ref="K5:L12" si="4">POWER(10,1.5*G5+9.05)</f>
        <v>1.1220184543019693E+18</v>
      </c>
      <c r="L5" s="20">
        <f t="shared" si="4"/>
        <v>8.8019410032986798E+18</v>
      </c>
      <c r="M5" s="25">
        <f t="shared" ref="M5:M12" si="5">J5*(1.5-I5)/I5*(1-O5)/O5/(L5-K5)</f>
        <v>9.471893918908395E-5</v>
      </c>
      <c r="N5" s="26">
        <f t="shared" ref="N5:N12" si="6">J5/L5</f>
        <v>5.6066875839263793E-5</v>
      </c>
      <c r="O5">
        <f t="shared" ref="O5:O12" si="7">POWER(10,-I5*(H5-G5))</f>
        <v>0.25328785403142867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15</v>
      </c>
      <c r="E6" s="19">
        <f t="shared" si="0"/>
        <v>80</v>
      </c>
      <c r="F6" s="20">
        <f t="shared" si="2"/>
        <v>15.231399178286175</v>
      </c>
      <c r="G6" s="20">
        <v>6</v>
      </c>
      <c r="H6" s="22">
        <f t="shared" si="3"/>
        <v>6.4634451916647215</v>
      </c>
      <c r="I6" s="20">
        <v>1</v>
      </c>
      <c r="J6" s="21">
        <f t="shared" si="1"/>
        <v>365553580278868.25</v>
      </c>
      <c r="K6" s="20">
        <f t="shared" si="4"/>
        <v>1.1220184543019693E+18</v>
      </c>
      <c r="L6" s="20">
        <f t="shared" si="4"/>
        <v>5.5611906958804419E+18</v>
      </c>
      <c r="M6" s="25">
        <f t="shared" si="5"/>
        <v>7.8518137041842632E-5</v>
      </c>
      <c r="N6" s="26">
        <f t="shared" si="6"/>
        <v>6.5732969838574142E-5</v>
      </c>
      <c r="O6">
        <f t="shared" si="7"/>
        <v>0.34399712137249761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15</v>
      </c>
      <c r="E7" s="19">
        <f t="shared" si="0"/>
        <v>80</v>
      </c>
      <c r="F7" s="20">
        <f t="shared" si="2"/>
        <v>15.231399178286175</v>
      </c>
      <c r="G7" s="20">
        <v>6</v>
      </c>
      <c r="H7" s="22">
        <f t="shared" si="3"/>
        <v>6.336007680324256</v>
      </c>
      <c r="I7" s="20">
        <v>1</v>
      </c>
      <c r="J7" s="21">
        <f t="shared" si="1"/>
        <v>342706481511438.94</v>
      </c>
      <c r="K7" s="20">
        <f t="shared" si="4"/>
        <v>1.1220184543019693E+18</v>
      </c>
      <c r="L7" s="20">
        <f t="shared" si="4"/>
        <v>3.5810593641708436E+18</v>
      </c>
      <c r="M7" s="25">
        <f t="shared" si="5"/>
        <v>8.1371745660171498E-5</v>
      </c>
      <c r="N7" s="26">
        <f t="shared" si="6"/>
        <v>9.5699748778330849E-5</v>
      </c>
      <c r="O7">
        <f t="shared" si="7"/>
        <v>0.46130941641567214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15</v>
      </c>
      <c r="E8" s="19">
        <f t="shared" si="0"/>
        <v>80</v>
      </c>
      <c r="F8" s="20">
        <f t="shared" si="2"/>
        <v>15.231399178286175</v>
      </c>
      <c r="G8" s="20">
        <v>6</v>
      </c>
      <c r="H8" s="22">
        <f t="shared" si="3"/>
        <v>6.8693440005101998</v>
      </c>
      <c r="I8" s="20">
        <v>1</v>
      </c>
      <c r="J8" s="21">
        <f t="shared" si="1"/>
        <v>1142354938371463.2</v>
      </c>
      <c r="K8" s="20">
        <f t="shared" si="4"/>
        <v>1.1220184543019693E+18</v>
      </c>
      <c r="L8" s="20">
        <f t="shared" si="4"/>
        <v>2.2595190164259664E+19</v>
      </c>
      <c r="M8" s="25">
        <f t="shared" si="5"/>
        <v>1.7028824391653177E-4</v>
      </c>
      <c r="N8" s="26">
        <f t="shared" si="6"/>
        <v>5.0557438555148919E-5</v>
      </c>
      <c r="O8">
        <f t="shared" si="7"/>
        <v>0.13510020234717485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15</v>
      </c>
      <c r="E9" s="19">
        <f t="shared" si="0"/>
        <v>80</v>
      </c>
      <c r="F9" s="20">
        <f t="shared" si="2"/>
        <v>15.231399178286175</v>
      </c>
      <c r="G9" s="20">
        <v>6</v>
      </c>
      <c r="H9" s="22">
        <f t="shared" si="3"/>
        <v>6.7113440013247416</v>
      </c>
      <c r="I9" s="20">
        <v>1</v>
      </c>
      <c r="J9" s="21">
        <f t="shared" si="1"/>
        <v>799648456860024.37</v>
      </c>
      <c r="K9" s="20">
        <f t="shared" si="4"/>
        <v>1.1220184543019693E+18</v>
      </c>
      <c r="L9" s="20">
        <f t="shared" si="4"/>
        <v>1.3092301619227529E+19</v>
      </c>
      <c r="M9" s="25">
        <f t="shared" si="5"/>
        <v>1.3843243487401567E-4</v>
      </c>
      <c r="N9" s="26">
        <f t="shared" si="6"/>
        <v>6.1077760054477348E-5</v>
      </c>
      <c r="O9">
        <f t="shared" si="7"/>
        <v>0.19438197869461873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15</v>
      </c>
      <c r="E10" s="19">
        <f>IF($C$17="max",60,40)</f>
        <v>60</v>
      </c>
      <c r="F10" s="20">
        <f t="shared" si="2"/>
        <v>17.320508075688775</v>
      </c>
      <c r="G10" s="20">
        <v>6</v>
      </c>
      <c r="H10" s="22">
        <f t="shared" si="3"/>
        <v>6.780760390689661</v>
      </c>
      <c r="I10" s="20">
        <v>1</v>
      </c>
      <c r="J10" s="21">
        <f t="shared" si="1"/>
        <v>187061487217438.75</v>
      </c>
      <c r="K10" s="20">
        <f t="shared" si="4"/>
        <v>1.1220184543019693E+18</v>
      </c>
      <c r="L10" s="20">
        <f t="shared" si="4"/>
        <v>1.6639512030169131E+19</v>
      </c>
      <c r="M10" s="25">
        <f t="shared" si="5"/>
        <v>3.0355116910838361E-5</v>
      </c>
      <c r="N10" s="26">
        <f t="shared" si="6"/>
        <v>1.1242005587560334E-5</v>
      </c>
      <c r="O10">
        <f t="shared" si="7"/>
        <v>0.16566837382927743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15</v>
      </c>
      <c r="E11" s="19">
        <f>IF($C$17="max",60,40)</f>
        <v>60</v>
      </c>
      <c r="F11" s="20">
        <f t="shared" si="2"/>
        <v>17.320508075688775</v>
      </c>
      <c r="G11" s="20">
        <v>6</v>
      </c>
      <c r="H11" s="22">
        <f t="shared" si="3"/>
        <v>6.4215342222160707</v>
      </c>
      <c r="I11" s="20">
        <v>1</v>
      </c>
      <c r="J11" s="21">
        <f t="shared" si="1"/>
        <v>83138438763306.109</v>
      </c>
      <c r="K11" s="20">
        <f t="shared" si="4"/>
        <v>1.1220184543019693E+18</v>
      </c>
      <c r="L11" s="20">
        <f t="shared" si="4"/>
        <v>4.8117309249566147E+18</v>
      </c>
      <c r="M11" s="25">
        <f t="shared" si="5"/>
        <v>1.8471874958652395E-5</v>
      </c>
      <c r="N11" s="26">
        <f t="shared" si="6"/>
        <v>1.7278280947111715E-5</v>
      </c>
      <c r="O11">
        <f t="shared" si="7"/>
        <v>0.3788486794612192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15</v>
      </c>
      <c r="E12" s="19">
        <f>IF($C$17="max",60,40)</f>
        <v>60</v>
      </c>
      <c r="F12" s="20">
        <f t="shared" si="2"/>
        <v>17.320508075688775</v>
      </c>
      <c r="G12" s="20">
        <v>6</v>
      </c>
      <c r="H12" s="22">
        <f t="shared" si="3"/>
        <v>6.6533228793491954</v>
      </c>
      <c r="I12" s="20">
        <v>1</v>
      </c>
      <c r="J12" s="21">
        <f t="shared" si="1"/>
        <v>140296115413079.09</v>
      </c>
      <c r="K12" s="20">
        <f t="shared" si="4"/>
        <v>1.1220184543019693E+18</v>
      </c>
      <c r="L12" s="20">
        <f t="shared" si="4"/>
        <v>1.071480616822049E+19</v>
      </c>
      <c r="M12" s="25">
        <f t="shared" si="5"/>
        <v>2.5602404487038583E-5</v>
      </c>
      <c r="N12" s="26">
        <f t="shared" si="6"/>
        <v>1.3093668071121012E-5</v>
      </c>
      <c r="O12">
        <f t="shared" si="7"/>
        <v>0.22216575692492838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 t="s">
        <v>73</v>
      </c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4.8138086901121233E-5</v>
      </c>
      <c r="K16" s="20">
        <f>1/J16</f>
        <v>20773.571705374688</v>
      </c>
      <c r="L16" s="37">
        <f>H4</f>
        <v>6.7238231468700942</v>
      </c>
      <c r="M16" s="20"/>
      <c r="N16" s="20">
        <f>'4'!J16/J16</f>
        <v>2.5000000000000004</v>
      </c>
    </row>
    <row r="17" spans="1:14" ht="16" thickBot="1" x14ac:dyDescent="0.4">
      <c r="A17" s="126" t="s">
        <v>30</v>
      </c>
      <c r="B17" s="127">
        <v>15</v>
      </c>
      <c r="C17" s="127" t="s">
        <v>31</v>
      </c>
      <c r="D17" s="127" t="s">
        <v>32</v>
      </c>
      <c r="E17" s="127" t="s">
        <v>28</v>
      </c>
      <c r="F17" s="128">
        <v>2</v>
      </c>
      <c r="G17" s="20"/>
      <c r="H17" s="20"/>
      <c r="I17" s="32" t="s">
        <v>38</v>
      </c>
      <c r="J17" s="33">
        <f t="shared" ref="J17:J18" si="9">IF($A$17="FR",IF($E$17="GR",M5,N5),0.00000000001)</f>
        <v>5.6066875839263793E-5</v>
      </c>
      <c r="K17" s="20">
        <f t="shared" ref="K17:K24" si="10">1/J17</f>
        <v>17835.843089721384</v>
      </c>
      <c r="L17" s="37">
        <f t="shared" ref="L17:L24" si="11">H5</f>
        <v>6.5963856355296286</v>
      </c>
      <c r="M17" s="20"/>
      <c r="N17" s="20">
        <f>'4'!J17/J17</f>
        <v>2.5</v>
      </c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6.5732969838574142E-5</v>
      </c>
      <c r="K18" s="20">
        <f t="shared" si="10"/>
        <v>15213.065870228931</v>
      </c>
      <c r="L18" s="37">
        <f t="shared" si="11"/>
        <v>6.4634451916647215</v>
      </c>
      <c r="M18" s="20"/>
      <c r="N18" s="20">
        <f>'4'!J18/J18</f>
        <v>2.5000000000000004</v>
      </c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0"/>
        <v>100000000000</v>
      </c>
      <c r="L19" s="37">
        <f t="shared" si="11"/>
        <v>6.336007680324256</v>
      </c>
      <c r="M19" s="20"/>
      <c r="N19" s="20">
        <f>'4'!J19/J19</f>
        <v>1</v>
      </c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0"/>
        <v>100000000000</v>
      </c>
      <c r="L20" s="37">
        <f t="shared" si="11"/>
        <v>6.8693440005101998</v>
      </c>
      <c r="M20" s="20"/>
      <c r="N20" s="20">
        <f>'4'!J20/J20</f>
        <v>1</v>
      </c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0"/>
        <v>100000000000</v>
      </c>
      <c r="L21" s="37">
        <f t="shared" si="11"/>
        <v>6.7113440013247416</v>
      </c>
      <c r="M21" s="20"/>
      <c r="N21" s="20">
        <f>'4'!J21/J21</f>
        <v>1</v>
      </c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1.1242005587560334E-5</v>
      </c>
      <c r="K22" s="20">
        <f>1/J22</f>
        <v>88952.099535205212</v>
      </c>
      <c r="L22" s="37">
        <f t="shared" si="11"/>
        <v>6.780760390689661</v>
      </c>
      <c r="M22" s="20"/>
      <c r="N22" s="20">
        <f>'4'!J22/J22</f>
        <v>5.0000000000000009</v>
      </c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1.7278280947111715E-5</v>
      </c>
      <c r="K23" s="20">
        <f t="shared" si="10"/>
        <v>57876.12801649476</v>
      </c>
      <c r="L23" s="37">
        <f t="shared" si="11"/>
        <v>6.4215342222160707</v>
      </c>
      <c r="M23" s="20"/>
      <c r="N23" s="20">
        <f>'4'!J23/J23</f>
        <v>5.0000000000000009</v>
      </c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1.3093668071121012E-5</v>
      </c>
      <c r="K24" s="20">
        <f t="shared" si="10"/>
        <v>76372.792907861236</v>
      </c>
      <c r="L24" s="37">
        <f t="shared" si="11"/>
        <v>6.6533228793491954</v>
      </c>
      <c r="M24" s="20"/>
      <c r="N24" s="20">
        <f>'4'!J24/J24</f>
        <v>5</v>
      </c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3.39E-2</v>
      </c>
      <c r="C28" s="1">
        <v>5.4699999999999999E-2</v>
      </c>
      <c r="D28" s="1">
        <v>0.19600000000000001</v>
      </c>
      <c r="E28" s="1">
        <v>0.26400000000000001</v>
      </c>
      <c r="F28" s="1">
        <v>0.45400000000000001</v>
      </c>
      <c r="G28">
        <v>0</v>
      </c>
    </row>
    <row r="29" spans="1:14" x14ac:dyDescent="0.25">
      <c r="A29">
        <v>2</v>
      </c>
      <c r="B29" s="1">
        <v>3.8399999999999997E-2</v>
      </c>
      <c r="C29" s="1">
        <v>6.2300000000000001E-2</v>
      </c>
      <c r="D29" s="1">
        <v>0.22500000000000001</v>
      </c>
      <c r="E29" s="1">
        <v>0.30299999999999999</v>
      </c>
      <c r="F29" s="1">
        <v>0.52300000000000002</v>
      </c>
      <c r="G29">
        <v>0</v>
      </c>
    </row>
    <row r="30" spans="1:14" x14ac:dyDescent="0.25">
      <c r="A30">
        <v>3</v>
      </c>
      <c r="B30" s="1">
        <v>4.87E-2</v>
      </c>
      <c r="C30" s="1">
        <v>7.9699999999999993E-2</v>
      </c>
      <c r="D30" s="1">
        <v>0.28999999999999998</v>
      </c>
      <c r="E30" s="1">
        <v>0.39200000000000002</v>
      </c>
      <c r="F30" s="1">
        <v>0.69099999999999995</v>
      </c>
      <c r="G30">
        <v>0</v>
      </c>
    </row>
    <row r="31" spans="1:14" x14ac:dyDescent="0.25">
      <c r="A31">
        <v>4</v>
      </c>
      <c r="B31" s="1">
        <v>8.1600000000000006E-2</v>
      </c>
      <c r="C31" s="1">
        <v>0.13300000000000001</v>
      </c>
      <c r="D31" s="1">
        <v>0.47699999999999998</v>
      </c>
      <c r="E31" s="1">
        <v>0.63900000000000001</v>
      </c>
      <c r="F31" s="1">
        <v>1.1100000000000001</v>
      </c>
      <c r="G31">
        <v>0</v>
      </c>
    </row>
    <row r="32" spans="1:14" x14ac:dyDescent="0.25">
      <c r="A32">
        <v>5</v>
      </c>
      <c r="B32" s="1">
        <v>8.3099999999999993E-2</v>
      </c>
      <c r="C32" s="1">
        <v>0.13</v>
      </c>
      <c r="D32" s="1">
        <v>0.45600000000000002</v>
      </c>
      <c r="E32" s="1">
        <v>0.61899999999999999</v>
      </c>
      <c r="F32" s="1">
        <v>1.1000000000000001</v>
      </c>
      <c r="G32">
        <v>0</v>
      </c>
    </row>
    <row r="33" spans="1:7" x14ac:dyDescent="0.25">
      <c r="A33">
        <v>6</v>
      </c>
      <c r="B33" s="1">
        <v>5.9200000000000003E-2</v>
      </c>
      <c r="C33" s="1">
        <v>9.0399999999999994E-2</v>
      </c>
      <c r="D33" s="1">
        <v>0.315</v>
      </c>
      <c r="E33" s="1">
        <v>0.433</v>
      </c>
      <c r="F33" s="1">
        <v>0.78800000000000003</v>
      </c>
      <c r="G33">
        <v>0</v>
      </c>
    </row>
    <row r="34" spans="1:7" x14ac:dyDescent="0.25">
      <c r="A34">
        <v>7</v>
      </c>
      <c r="B34" s="1">
        <v>4.2700000000000002E-2</v>
      </c>
      <c r="C34" s="1">
        <v>6.6000000000000003E-2</v>
      </c>
      <c r="D34" s="1">
        <v>0.249</v>
      </c>
      <c r="E34" s="1">
        <v>0.35</v>
      </c>
      <c r="F34" s="1">
        <v>0.65</v>
      </c>
      <c r="G34">
        <v>0</v>
      </c>
    </row>
    <row r="35" spans="1:7" x14ac:dyDescent="0.25">
      <c r="A35">
        <v>8</v>
      </c>
      <c r="B35" s="1">
        <v>2.9899999999999999E-2</v>
      </c>
      <c r="C35" s="1">
        <v>4.65E-2</v>
      </c>
      <c r="D35" s="1">
        <v>0.18</v>
      </c>
      <c r="E35" s="1">
        <v>0.255</v>
      </c>
      <c r="F35" s="1">
        <v>0.48299999999999998</v>
      </c>
      <c r="G35">
        <v>0</v>
      </c>
    </row>
    <row r="36" spans="1:7" x14ac:dyDescent="0.25">
      <c r="A36">
        <v>9</v>
      </c>
      <c r="B36" s="1">
        <v>1.1599999999999999E-2</v>
      </c>
      <c r="C36" s="1">
        <v>1.84E-2</v>
      </c>
      <c r="D36" s="1">
        <v>7.9699999999999993E-2</v>
      </c>
      <c r="E36" s="1">
        <v>0.11600000000000001</v>
      </c>
      <c r="F36" s="1">
        <v>0.22700000000000001</v>
      </c>
      <c r="G36">
        <v>0</v>
      </c>
    </row>
    <row r="37" spans="1:7" x14ac:dyDescent="0.25">
      <c r="A37">
        <v>10</v>
      </c>
      <c r="B37" s="1">
        <v>4.2599999999999999E-3</v>
      </c>
      <c r="C37" s="1">
        <v>6.8500000000000002E-3</v>
      </c>
      <c r="D37" s="1">
        <v>3.2800000000000003E-2</v>
      </c>
      <c r="E37" s="1">
        <v>4.99E-2</v>
      </c>
      <c r="F37" s="1">
        <v>0.105</v>
      </c>
      <c r="G37">
        <v>10000</v>
      </c>
    </row>
    <row r="38" spans="1:7" x14ac:dyDescent="0.25">
      <c r="A38">
        <v>11</v>
      </c>
      <c r="B38" s="1">
        <v>1.92E-3</v>
      </c>
      <c r="C38" s="1">
        <v>3.2000000000000002E-3</v>
      </c>
      <c r="D38" s="1">
        <v>1.6799999999999999E-2</v>
      </c>
      <c r="E38" s="1">
        <v>2.6200000000000001E-2</v>
      </c>
      <c r="F38" s="1">
        <v>5.6300000000000003E-2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5.3100000000000001E-2</v>
      </c>
      <c r="C41" s="1">
        <v>8.2600000000000007E-2</v>
      </c>
      <c r="D41" s="1">
        <v>0.23899999999999999</v>
      </c>
      <c r="E41" s="1">
        <v>0.312</v>
      </c>
      <c r="F41" s="1">
        <v>0.53</v>
      </c>
      <c r="G41">
        <v>0</v>
      </c>
    </row>
    <row r="42" spans="1:7" x14ac:dyDescent="0.25">
      <c r="A42">
        <v>2</v>
      </c>
      <c r="B42" s="1">
        <v>5.7599999999999998E-2</v>
      </c>
      <c r="C42" s="1">
        <v>8.9599999999999999E-2</v>
      </c>
      <c r="D42" s="1">
        <v>0.26300000000000001</v>
      </c>
      <c r="E42" s="1">
        <v>0.34499999999999997</v>
      </c>
      <c r="F42" s="1">
        <v>0.58599999999999997</v>
      </c>
      <c r="G42">
        <v>0</v>
      </c>
    </row>
    <row r="43" spans="1:7" x14ac:dyDescent="0.25">
      <c r="A43">
        <v>3</v>
      </c>
      <c r="B43" s="1">
        <v>7.0400000000000004E-2</v>
      </c>
      <c r="C43" s="1">
        <v>0.112</v>
      </c>
      <c r="D43" s="1">
        <v>0.33400000000000002</v>
      </c>
      <c r="E43" s="1">
        <v>0.436</v>
      </c>
      <c r="F43" s="1">
        <v>0.74199999999999999</v>
      </c>
      <c r="G43">
        <v>0</v>
      </c>
    </row>
    <row r="44" spans="1:7" x14ac:dyDescent="0.25">
      <c r="A44">
        <v>4</v>
      </c>
      <c r="B44" s="1">
        <v>0.11</v>
      </c>
      <c r="C44" s="1">
        <v>0.17899999999999999</v>
      </c>
      <c r="D44" s="1">
        <v>0.54400000000000004</v>
      </c>
      <c r="E44" s="1">
        <v>0.71</v>
      </c>
      <c r="F44" s="1">
        <v>1.18</v>
      </c>
      <c r="G44">
        <v>0</v>
      </c>
    </row>
    <row r="45" spans="1:7" x14ac:dyDescent="0.25">
      <c r="A45">
        <v>5</v>
      </c>
      <c r="B45" s="1">
        <v>0.125</v>
      </c>
      <c r="C45" s="1">
        <v>0.19800000000000001</v>
      </c>
      <c r="D45" s="1">
        <v>0.61399999999999999</v>
      </c>
      <c r="E45" s="1">
        <v>0.81299999999999994</v>
      </c>
      <c r="F45" s="1">
        <v>1.43</v>
      </c>
      <c r="G45">
        <v>0</v>
      </c>
    </row>
    <row r="46" spans="1:7" x14ac:dyDescent="0.25">
      <c r="A46">
        <v>6</v>
      </c>
      <c r="B46" s="1">
        <v>9.4200000000000006E-2</v>
      </c>
      <c r="C46" s="1">
        <v>0.14699999999999999</v>
      </c>
      <c r="D46" s="1">
        <v>0.47599999999999998</v>
      </c>
      <c r="E46" s="1">
        <v>0.65500000000000003</v>
      </c>
      <c r="F46" s="1">
        <v>1.22</v>
      </c>
      <c r="G46">
        <v>0</v>
      </c>
    </row>
    <row r="47" spans="1:7" x14ac:dyDescent="0.25">
      <c r="A47">
        <v>7</v>
      </c>
      <c r="B47" s="1">
        <v>7.2800000000000004E-2</v>
      </c>
      <c r="C47" s="1">
        <v>0.113</v>
      </c>
      <c r="D47" s="1">
        <v>0.38</v>
      </c>
      <c r="E47" s="1">
        <v>0.53500000000000003</v>
      </c>
      <c r="F47" s="1">
        <v>1.04</v>
      </c>
      <c r="G47">
        <v>0</v>
      </c>
    </row>
    <row r="48" spans="1:7" x14ac:dyDescent="0.25">
      <c r="A48">
        <v>8</v>
      </c>
      <c r="B48" s="1">
        <v>5.8099999999999999E-2</v>
      </c>
      <c r="C48" s="1">
        <v>0.09</v>
      </c>
      <c r="D48" s="1">
        <v>0.311</v>
      </c>
      <c r="E48" s="1">
        <v>0.44500000000000001</v>
      </c>
      <c r="F48" s="1">
        <v>0.875</v>
      </c>
      <c r="G48">
        <v>0</v>
      </c>
    </row>
    <row r="49" spans="1:7" x14ac:dyDescent="0.25">
      <c r="A49">
        <v>9</v>
      </c>
      <c r="B49" s="1">
        <v>2.41E-2</v>
      </c>
      <c r="C49" s="1">
        <v>3.7600000000000001E-2</v>
      </c>
      <c r="D49" s="1">
        <v>0.14099999999999999</v>
      </c>
      <c r="E49" s="1">
        <v>0.20799999999999999</v>
      </c>
      <c r="F49" s="1">
        <v>0.42799999999999999</v>
      </c>
      <c r="G49">
        <v>0</v>
      </c>
    </row>
    <row r="50" spans="1:7" x14ac:dyDescent="0.25">
      <c r="A50">
        <v>10</v>
      </c>
      <c r="B50" s="1">
        <v>7.9799999999999992E-3</v>
      </c>
      <c r="C50" s="1">
        <v>1.2699999999999999E-2</v>
      </c>
      <c r="D50" s="1">
        <v>5.4699999999999999E-2</v>
      </c>
      <c r="E50" s="1">
        <v>8.5199999999999998E-2</v>
      </c>
      <c r="F50" s="1">
        <v>0.184</v>
      </c>
      <c r="G50">
        <v>0</v>
      </c>
    </row>
    <row r="51" spans="1:7" x14ac:dyDescent="0.25">
      <c r="A51">
        <v>11</v>
      </c>
      <c r="B51" s="1">
        <v>3.6099999999999999E-3</v>
      </c>
      <c r="C51" s="1">
        <v>5.7200000000000003E-3</v>
      </c>
      <c r="D51" s="1">
        <v>2.9700000000000001E-2</v>
      </c>
      <c r="E51" s="1">
        <v>4.8800000000000003E-2</v>
      </c>
      <c r="F51" s="1">
        <v>0.109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3.5799999999999998E-2</v>
      </c>
      <c r="C54" s="1">
        <v>6.4199999999999993E-2</v>
      </c>
      <c r="D54" s="1">
        <v>0.30599999999999999</v>
      </c>
      <c r="E54" s="1">
        <v>0.46400000000000002</v>
      </c>
      <c r="F54" s="1">
        <v>1.05</v>
      </c>
      <c r="G54">
        <v>0</v>
      </c>
    </row>
    <row r="55" spans="1:7" x14ac:dyDescent="0.25">
      <c r="A55">
        <v>2</v>
      </c>
      <c r="B55" s="1">
        <v>4.7199999999999999E-2</v>
      </c>
      <c r="C55" s="1">
        <v>8.6800000000000002E-2</v>
      </c>
      <c r="D55" s="1">
        <v>0.42099999999999999</v>
      </c>
      <c r="E55" s="1">
        <v>0.63500000000000001</v>
      </c>
      <c r="F55" s="1">
        <v>1.44</v>
      </c>
      <c r="G55">
        <v>0</v>
      </c>
    </row>
    <row r="56" spans="1:7" x14ac:dyDescent="0.25">
      <c r="A56">
        <v>3</v>
      </c>
      <c r="B56" s="1">
        <v>6.0400000000000002E-2</v>
      </c>
      <c r="C56" s="1">
        <v>0.113</v>
      </c>
      <c r="D56" s="1">
        <v>0.55600000000000005</v>
      </c>
      <c r="E56" s="1">
        <v>0.83499999999999996</v>
      </c>
      <c r="F56" s="1">
        <v>1.89</v>
      </c>
      <c r="G56">
        <v>0</v>
      </c>
    </row>
    <row r="57" spans="1:7" x14ac:dyDescent="0.25">
      <c r="A57">
        <v>4</v>
      </c>
      <c r="B57" s="1">
        <v>7.9299999999999995E-2</v>
      </c>
      <c r="C57" s="1">
        <v>0.14699999999999999</v>
      </c>
      <c r="D57" s="1">
        <v>0.71099999999999997</v>
      </c>
      <c r="E57" s="1">
        <v>1.05</v>
      </c>
      <c r="F57" s="1">
        <v>2.31</v>
      </c>
      <c r="G57">
        <v>0</v>
      </c>
    </row>
    <row r="58" spans="1:7" x14ac:dyDescent="0.25">
      <c r="A58">
        <v>5</v>
      </c>
      <c r="B58" s="1">
        <v>6.7000000000000004E-2</v>
      </c>
      <c r="C58" s="1">
        <v>0.11899999999999999</v>
      </c>
      <c r="D58" s="1">
        <v>0.55600000000000005</v>
      </c>
      <c r="E58" s="1">
        <v>0.84</v>
      </c>
      <c r="F58" s="1">
        <v>1.93</v>
      </c>
      <c r="G58">
        <v>0</v>
      </c>
    </row>
    <row r="59" spans="1:7" x14ac:dyDescent="0.25">
      <c r="A59">
        <v>6</v>
      </c>
      <c r="B59" s="1">
        <v>4.6300000000000001E-2</v>
      </c>
      <c r="C59" s="1">
        <v>8.0799999999999997E-2</v>
      </c>
      <c r="D59" s="1">
        <v>0.39200000000000002</v>
      </c>
      <c r="E59" s="1">
        <v>0.60799999999999998</v>
      </c>
      <c r="F59" s="1">
        <v>1.44</v>
      </c>
      <c r="G59">
        <v>0</v>
      </c>
    </row>
    <row r="60" spans="1:7" x14ac:dyDescent="0.25">
      <c r="A60">
        <v>7</v>
      </c>
      <c r="B60" s="1">
        <v>3.2500000000000001E-2</v>
      </c>
      <c r="C60" s="1">
        <v>5.6300000000000003E-2</v>
      </c>
      <c r="D60" s="1">
        <v>0.28100000000000003</v>
      </c>
      <c r="E60" s="1">
        <v>0.44400000000000001</v>
      </c>
      <c r="F60" s="1">
        <v>1.07</v>
      </c>
      <c r="G60">
        <v>0</v>
      </c>
    </row>
    <row r="61" spans="1:7" x14ac:dyDescent="0.25">
      <c r="A61">
        <v>8</v>
      </c>
      <c r="B61" s="1">
        <v>2.52E-2</v>
      </c>
      <c r="C61" s="1">
        <v>4.3400000000000001E-2</v>
      </c>
      <c r="D61" s="1">
        <v>0.22</v>
      </c>
      <c r="E61" s="1">
        <v>0.35199999999999998</v>
      </c>
      <c r="F61" s="1">
        <v>0.84899999999999998</v>
      </c>
      <c r="G61">
        <v>0</v>
      </c>
    </row>
    <row r="62" spans="1:7" x14ac:dyDescent="0.25">
      <c r="A62">
        <v>9</v>
      </c>
      <c r="B62" s="1">
        <v>1.12E-2</v>
      </c>
      <c r="C62" s="1">
        <v>1.9300000000000001E-2</v>
      </c>
      <c r="D62" s="1">
        <v>0.113</v>
      </c>
      <c r="E62" s="1">
        <v>0.192</v>
      </c>
      <c r="F62" s="1">
        <v>0.48799999999999999</v>
      </c>
      <c r="G62">
        <v>0</v>
      </c>
    </row>
    <row r="63" spans="1:7" x14ac:dyDescent="0.25">
      <c r="A63">
        <v>10</v>
      </c>
      <c r="B63" s="1">
        <v>4.4999999999999997E-3</v>
      </c>
      <c r="C63" s="1">
        <v>7.7799999999999996E-3</v>
      </c>
      <c r="D63" s="1">
        <v>5.4300000000000001E-2</v>
      </c>
      <c r="E63" s="1">
        <v>9.6799999999999997E-2</v>
      </c>
      <c r="F63" s="1">
        <v>0.245</v>
      </c>
      <c r="G63">
        <v>10000</v>
      </c>
    </row>
    <row r="64" spans="1:7" x14ac:dyDescent="0.25">
      <c r="A64">
        <v>11</v>
      </c>
      <c r="B64" s="1">
        <v>2.3E-3</v>
      </c>
      <c r="C64" s="1">
        <v>3.9399999999999999E-3</v>
      </c>
      <c r="D64" s="1">
        <v>2.9100000000000001E-2</v>
      </c>
      <c r="E64" s="1">
        <v>5.1700000000000003E-2</v>
      </c>
      <c r="F64" s="1">
        <v>0.124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4.4299999999999999E-2</v>
      </c>
      <c r="C67" s="1">
        <v>7.1800000000000003E-2</v>
      </c>
      <c r="D67" s="1">
        <v>0.26300000000000001</v>
      </c>
      <c r="E67" s="1">
        <v>0.375</v>
      </c>
      <c r="F67" s="1">
        <v>0.76400000000000001</v>
      </c>
      <c r="G67">
        <v>0</v>
      </c>
    </row>
    <row r="68" spans="1:7" x14ac:dyDescent="0.25">
      <c r="A68">
        <v>2</v>
      </c>
      <c r="B68" s="1">
        <v>5.2200000000000003E-2</v>
      </c>
      <c r="C68" s="1">
        <v>8.5500000000000007E-2</v>
      </c>
      <c r="D68" s="1">
        <v>0.312</v>
      </c>
      <c r="E68" s="1">
        <v>0.443</v>
      </c>
      <c r="F68" s="1">
        <v>0.89800000000000002</v>
      </c>
      <c r="G68">
        <v>0</v>
      </c>
    </row>
    <row r="69" spans="1:7" x14ac:dyDescent="0.25">
      <c r="A69">
        <v>3</v>
      </c>
      <c r="B69" s="1">
        <v>6.1499999999999999E-2</v>
      </c>
      <c r="C69" s="1">
        <v>0.10100000000000001</v>
      </c>
      <c r="D69" s="1">
        <v>0.37</v>
      </c>
      <c r="E69" s="1">
        <v>0.52200000000000002</v>
      </c>
      <c r="F69" s="1">
        <v>1.06</v>
      </c>
      <c r="G69">
        <v>0</v>
      </c>
    </row>
    <row r="70" spans="1:7" x14ac:dyDescent="0.25">
      <c r="A70">
        <v>4</v>
      </c>
      <c r="B70" s="1">
        <v>0.111</v>
      </c>
      <c r="C70" s="1">
        <v>0.186</v>
      </c>
      <c r="D70" s="1">
        <v>0.69199999999999995</v>
      </c>
      <c r="E70" s="1">
        <v>0.97299999999999998</v>
      </c>
      <c r="F70" s="1">
        <v>1.96</v>
      </c>
      <c r="G70">
        <v>0</v>
      </c>
    </row>
    <row r="71" spans="1:7" x14ac:dyDescent="0.25">
      <c r="A71">
        <v>5</v>
      </c>
      <c r="B71" s="1">
        <v>9.0800000000000006E-2</v>
      </c>
      <c r="C71" s="1">
        <v>0.15</v>
      </c>
      <c r="D71" s="1">
        <v>0.55800000000000005</v>
      </c>
      <c r="E71" s="1">
        <v>0.79200000000000004</v>
      </c>
      <c r="F71" s="1">
        <v>1.62</v>
      </c>
      <c r="G71">
        <v>0</v>
      </c>
    </row>
    <row r="72" spans="1:7" x14ac:dyDescent="0.25">
      <c r="A72">
        <v>6</v>
      </c>
      <c r="B72" s="1">
        <v>6.3100000000000003E-2</v>
      </c>
      <c r="C72" s="1">
        <v>0.10199999999999999</v>
      </c>
      <c r="D72" s="1">
        <v>0.38700000000000001</v>
      </c>
      <c r="E72" s="1">
        <v>0.56200000000000006</v>
      </c>
      <c r="F72" s="1">
        <v>1.19</v>
      </c>
      <c r="G72">
        <v>0</v>
      </c>
    </row>
    <row r="73" spans="1:7" x14ac:dyDescent="0.25">
      <c r="A73">
        <v>7</v>
      </c>
      <c r="B73" s="1">
        <v>4.8800000000000003E-2</v>
      </c>
      <c r="C73" s="1">
        <v>7.9000000000000001E-2</v>
      </c>
      <c r="D73" s="1">
        <v>0.308</v>
      </c>
      <c r="E73" s="1">
        <v>0.45700000000000002</v>
      </c>
      <c r="F73" s="1">
        <v>1</v>
      </c>
      <c r="G73">
        <v>0</v>
      </c>
    </row>
    <row r="74" spans="1:7" x14ac:dyDescent="0.25">
      <c r="A74">
        <v>8</v>
      </c>
      <c r="B74" s="1">
        <v>3.7499999999999999E-2</v>
      </c>
      <c r="C74" s="1">
        <v>6.0400000000000002E-2</v>
      </c>
      <c r="D74" s="1">
        <v>0.24299999999999999</v>
      </c>
      <c r="E74" s="1">
        <v>0.36899999999999999</v>
      </c>
      <c r="F74" s="1">
        <v>0.82499999999999996</v>
      </c>
      <c r="G74">
        <v>0</v>
      </c>
    </row>
    <row r="75" spans="1:7" x14ac:dyDescent="0.25">
      <c r="A75">
        <v>9</v>
      </c>
      <c r="B75" s="1">
        <v>1.5599999999999999E-2</v>
      </c>
      <c r="C75" s="1">
        <v>2.52E-2</v>
      </c>
      <c r="D75" s="1">
        <v>0.11899999999999999</v>
      </c>
      <c r="E75" s="1">
        <v>0.19500000000000001</v>
      </c>
      <c r="F75" s="1">
        <v>0.47799999999999998</v>
      </c>
      <c r="G75">
        <v>0</v>
      </c>
    </row>
    <row r="76" spans="1:7" x14ac:dyDescent="0.25">
      <c r="A76">
        <v>10</v>
      </c>
      <c r="B76" s="1">
        <v>5.4299999999999999E-3</v>
      </c>
      <c r="C76" s="1">
        <v>8.9300000000000004E-3</v>
      </c>
      <c r="D76" s="1">
        <v>4.9399999999999999E-2</v>
      </c>
      <c r="E76" s="1">
        <v>8.6599999999999996E-2</v>
      </c>
      <c r="F76" s="1">
        <v>0.222</v>
      </c>
      <c r="G76">
        <v>0</v>
      </c>
    </row>
    <row r="77" spans="1:7" x14ac:dyDescent="0.25">
      <c r="A77">
        <v>11</v>
      </c>
      <c r="B77" s="1">
        <v>2.8800000000000002E-3</v>
      </c>
      <c r="C77" s="1">
        <v>4.6600000000000001E-3</v>
      </c>
      <c r="D77" s="1">
        <v>2.6700000000000002E-2</v>
      </c>
      <c r="E77" s="1">
        <v>4.7199999999999999E-2</v>
      </c>
      <c r="F77" s="1">
        <v>0.121</v>
      </c>
      <c r="G77">
        <v>11000</v>
      </c>
    </row>
    <row r="78" spans="1:7" x14ac:dyDescent="0.25">
      <c r="A78" t="s">
        <v>60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15</v>
      </c>
      <c r="E4" s="19">
        <f t="shared" ref="E4:E9" si="0">IF($C$17="max",80,60)</f>
        <v>80</v>
      </c>
      <c r="F4" s="20">
        <f>D4/SIN(E4*PI()/180)</f>
        <v>15.231399178286175</v>
      </c>
      <c r="G4" s="20">
        <v>6</v>
      </c>
      <c r="H4" s="22">
        <f>3.93+1.02*LOG(C4*F4)</f>
        <v>6.7238231468700942</v>
      </c>
      <c r="I4" s="20">
        <v>1</v>
      </c>
      <c r="J4" s="21">
        <f t="shared" ref="J4:J12" si="1">$C$2*C4*F4*1000000*B4*0.001</f>
        <v>1644991111254907</v>
      </c>
      <c r="K4" s="20">
        <f>POWER(10,1.5*G4+9.05)</f>
        <v>1.1220184543019693E+18</v>
      </c>
      <c r="L4" s="20">
        <f>POWER(10,1.5*H4+9.05)</f>
        <v>1.366893632174312E+19</v>
      </c>
      <c r="M4" s="25">
        <f>J4*(1.5-I4)/I4*(1-O4)/O4/(L4-K4)</f>
        <v>2.8151846488511545E-4</v>
      </c>
      <c r="N4" s="26">
        <f>J4/L4</f>
        <v>1.203452172528031E-4</v>
      </c>
      <c r="O4">
        <f>POWER(10,-I4*(H4-G4))</f>
        <v>0.18887603323258054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15</v>
      </c>
      <c r="E5" s="19">
        <f t="shared" si="0"/>
        <v>80</v>
      </c>
      <c r="F5" s="20">
        <f t="shared" ref="F5:F12" si="2">D5/SIN(E5*PI()/180)</f>
        <v>15.231399178286175</v>
      </c>
      <c r="G5" s="20">
        <v>6</v>
      </c>
      <c r="H5" s="22">
        <f t="shared" ref="H5:H12" si="3">3.93+1.02*LOG(C5*F5)</f>
        <v>6.5963856355296286</v>
      </c>
      <c r="I5" s="20">
        <v>1</v>
      </c>
      <c r="J5" s="21">
        <f t="shared" si="1"/>
        <v>1233743333441180.2</v>
      </c>
      <c r="K5" s="20">
        <f t="shared" ref="K5:L12" si="4">POWER(10,1.5*G5+9.05)</f>
        <v>1.1220184543019693E+18</v>
      </c>
      <c r="L5" s="20">
        <f t="shared" si="4"/>
        <v>8.8019410032986798E+18</v>
      </c>
      <c r="M5" s="25">
        <f t="shared" ref="M5:M12" si="5">J5*(1.5-I5)/I5*(1-O5)/O5/(L5-K5)</f>
        <v>2.3679734797270988E-4</v>
      </c>
      <c r="N5" s="26">
        <f t="shared" ref="N5:N12" si="6">J5/L5</f>
        <v>1.4016718959815948E-4</v>
      </c>
      <c r="O5">
        <f t="shared" ref="O5:O12" si="7">POWER(10,-I5*(H5-G5))</f>
        <v>0.25328785403142867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15</v>
      </c>
      <c r="E6" s="19">
        <f t="shared" si="0"/>
        <v>80</v>
      </c>
      <c r="F6" s="20">
        <f t="shared" si="2"/>
        <v>15.231399178286175</v>
      </c>
      <c r="G6" s="20">
        <v>6</v>
      </c>
      <c r="H6" s="22">
        <f t="shared" si="3"/>
        <v>6.4634451916647215</v>
      </c>
      <c r="I6" s="20">
        <v>1</v>
      </c>
      <c r="J6" s="21">
        <f t="shared" si="1"/>
        <v>913883950697170.62</v>
      </c>
      <c r="K6" s="20">
        <f t="shared" si="4"/>
        <v>1.1220184543019693E+18</v>
      </c>
      <c r="L6" s="20">
        <f t="shared" si="4"/>
        <v>5.5611906958804419E+18</v>
      </c>
      <c r="M6" s="25">
        <f t="shared" si="5"/>
        <v>1.9629534260460655E-4</v>
      </c>
      <c r="N6" s="26">
        <f t="shared" si="6"/>
        <v>1.6433242459643537E-4</v>
      </c>
      <c r="O6">
        <f t="shared" si="7"/>
        <v>0.34399712137249761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15</v>
      </c>
      <c r="E7" s="19">
        <f t="shared" si="0"/>
        <v>80</v>
      </c>
      <c r="F7" s="20">
        <f t="shared" si="2"/>
        <v>15.231399178286175</v>
      </c>
      <c r="G7" s="20">
        <v>6</v>
      </c>
      <c r="H7" s="22">
        <f t="shared" si="3"/>
        <v>6.336007680324256</v>
      </c>
      <c r="I7" s="20">
        <v>1</v>
      </c>
      <c r="J7" s="21">
        <f t="shared" si="1"/>
        <v>1028119444534316.7</v>
      </c>
      <c r="K7" s="20">
        <f t="shared" si="4"/>
        <v>1.1220184543019693E+18</v>
      </c>
      <c r="L7" s="20">
        <f t="shared" si="4"/>
        <v>3.5810593641708436E+18</v>
      </c>
      <c r="M7" s="25">
        <f t="shared" si="5"/>
        <v>2.4411523698051447E-4</v>
      </c>
      <c r="N7" s="26">
        <f t="shared" si="6"/>
        <v>2.8709924633499252E-4</v>
      </c>
      <c r="O7">
        <f t="shared" si="7"/>
        <v>0.46130941641567214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15</v>
      </c>
      <c r="E8" s="19">
        <f t="shared" si="0"/>
        <v>80</v>
      </c>
      <c r="F8" s="20">
        <f t="shared" si="2"/>
        <v>15.231399178286175</v>
      </c>
      <c r="G8" s="20">
        <v>6</v>
      </c>
      <c r="H8" s="22">
        <f t="shared" si="3"/>
        <v>6.8693440005101998</v>
      </c>
      <c r="I8" s="20">
        <v>1</v>
      </c>
      <c r="J8" s="21">
        <f t="shared" si="1"/>
        <v>3427064815114389.5</v>
      </c>
      <c r="K8" s="20">
        <f t="shared" si="4"/>
        <v>1.1220184543019693E+18</v>
      </c>
      <c r="L8" s="20">
        <f t="shared" si="4"/>
        <v>2.2595190164259664E+19</v>
      </c>
      <c r="M8" s="25">
        <f t="shared" si="5"/>
        <v>5.1086473174959536E-4</v>
      </c>
      <c r="N8" s="26">
        <f t="shared" si="6"/>
        <v>1.5167231566544677E-4</v>
      </c>
      <c r="O8">
        <f t="shared" si="7"/>
        <v>0.13510020234717485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15</v>
      </c>
      <c r="E9" s="19">
        <f t="shared" si="0"/>
        <v>80</v>
      </c>
      <c r="F9" s="20">
        <f t="shared" si="2"/>
        <v>15.231399178286175</v>
      </c>
      <c r="G9" s="20">
        <v>6</v>
      </c>
      <c r="H9" s="22">
        <f t="shared" si="3"/>
        <v>6.7113440013247416</v>
      </c>
      <c r="I9" s="20">
        <v>1</v>
      </c>
      <c r="J9" s="21">
        <f t="shared" si="1"/>
        <v>2398945370580072.5</v>
      </c>
      <c r="K9" s="20">
        <f t="shared" si="4"/>
        <v>1.1220184543019693E+18</v>
      </c>
      <c r="L9" s="20">
        <f t="shared" si="4"/>
        <v>1.3092301619227529E+19</v>
      </c>
      <c r="M9" s="25">
        <f t="shared" si="5"/>
        <v>4.152973046220469E-4</v>
      </c>
      <c r="N9" s="26">
        <f t="shared" si="6"/>
        <v>1.8323328016343202E-4</v>
      </c>
      <c r="O9">
        <f t="shared" si="7"/>
        <v>0.19438197869461873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15</v>
      </c>
      <c r="E10" s="19">
        <f>IF($C$17="max",60,40)</f>
        <v>60</v>
      </c>
      <c r="F10" s="20">
        <f t="shared" si="2"/>
        <v>17.320508075688775</v>
      </c>
      <c r="G10" s="20">
        <v>6</v>
      </c>
      <c r="H10" s="22">
        <f t="shared" si="3"/>
        <v>6.780760390689661</v>
      </c>
      <c r="I10" s="20">
        <v>1</v>
      </c>
      <c r="J10" s="21">
        <f t="shared" si="1"/>
        <v>935307436087193.87</v>
      </c>
      <c r="K10" s="20">
        <f t="shared" si="4"/>
        <v>1.1220184543019693E+18</v>
      </c>
      <c r="L10" s="20">
        <f t="shared" si="4"/>
        <v>1.6639512030169131E+19</v>
      </c>
      <c r="M10" s="25">
        <f t="shared" si="5"/>
        <v>1.5177558455419182E-4</v>
      </c>
      <c r="N10" s="26">
        <f t="shared" si="6"/>
        <v>5.6210027937801675E-5</v>
      </c>
      <c r="O10">
        <f t="shared" si="7"/>
        <v>0.16566837382927743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15</v>
      </c>
      <c r="E11" s="19">
        <f>IF($C$17="max",60,40)</f>
        <v>60</v>
      </c>
      <c r="F11" s="20">
        <f t="shared" si="2"/>
        <v>17.320508075688775</v>
      </c>
      <c r="G11" s="20">
        <v>6</v>
      </c>
      <c r="H11" s="22">
        <f t="shared" si="3"/>
        <v>6.4215342222160707</v>
      </c>
      <c r="I11" s="20">
        <v>1</v>
      </c>
      <c r="J11" s="21">
        <f t="shared" si="1"/>
        <v>415692193816530.62</v>
      </c>
      <c r="K11" s="20">
        <f t="shared" si="4"/>
        <v>1.1220184543019693E+18</v>
      </c>
      <c r="L11" s="20">
        <f t="shared" si="4"/>
        <v>4.8117309249566147E+18</v>
      </c>
      <c r="M11" s="25">
        <f t="shared" si="5"/>
        <v>9.2359374793261992E-5</v>
      </c>
      <c r="N11" s="26">
        <f t="shared" si="6"/>
        <v>8.6391404735558592E-5</v>
      </c>
      <c r="O11">
        <f t="shared" si="7"/>
        <v>0.3788486794612192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15</v>
      </c>
      <c r="E12" s="19">
        <f>IF($C$17="max",60,40)</f>
        <v>60</v>
      </c>
      <c r="F12" s="20">
        <f t="shared" si="2"/>
        <v>17.320508075688775</v>
      </c>
      <c r="G12" s="20">
        <v>6</v>
      </c>
      <c r="H12" s="22">
        <f t="shared" si="3"/>
        <v>6.6533228793491954</v>
      </c>
      <c r="I12" s="20">
        <v>1</v>
      </c>
      <c r="J12" s="21">
        <f t="shared" si="1"/>
        <v>701480577065395.5</v>
      </c>
      <c r="K12" s="20">
        <f t="shared" si="4"/>
        <v>1.1220184543019693E+18</v>
      </c>
      <c r="L12" s="20">
        <f t="shared" si="4"/>
        <v>1.071480616822049E+19</v>
      </c>
      <c r="M12" s="25">
        <f t="shared" si="5"/>
        <v>1.2801202243519291E-4</v>
      </c>
      <c r="N12" s="26">
        <f t="shared" si="6"/>
        <v>6.5468340355605059E-5</v>
      </c>
      <c r="O12">
        <f t="shared" si="7"/>
        <v>0.22216575692492838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2.8151846488511545E-4</v>
      </c>
      <c r="K16" s="20">
        <f>1/J16</f>
        <v>3552.1648656619695</v>
      </c>
      <c r="L16" s="37">
        <f>H4</f>
        <v>6.7238231468700942</v>
      </c>
      <c r="M16" s="20"/>
      <c r="N16" s="20"/>
    </row>
    <row r="17" spans="1:14" ht="16" thickBot="1" x14ac:dyDescent="0.4">
      <c r="A17" s="126" t="s">
        <v>30</v>
      </c>
      <c r="B17" s="127">
        <v>15</v>
      </c>
      <c r="C17" s="127" t="s">
        <v>31</v>
      </c>
      <c r="D17" s="127" t="s">
        <v>31</v>
      </c>
      <c r="E17" s="127" t="s">
        <v>29</v>
      </c>
      <c r="F17" s="128">
        <v>3</v>
      </c>
      <c r="G17" s="20"/>
      <c r="H17" s="20"/>
      <c r="I17" s="32" t="s">
        <v>38</v>
      </c>
      <c r="J17" s="33">
        <f t="shared" ref="J17:J18" si="9">IF($A$17="FR",IF($E$17="GR",M5,N5),0.00000000001)</f>
        <v>2.3679734797270988E-4</v>
      </c>
      <c r="K17" s="20">
        <f t="shared" ref="K17:K24" si="10">1/J17</f>
        <v>4223.0202684332708</v>
      </c>
      <c r="L17" s="37">
        <f t="shared" ref="L17:L24" si="11">H5</f>
        <v>6.5963856355296286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1.9629534260460655E-4</v>
      </c>
      <c r="K18" s="20">
        <f t="shared" si="10"/>
        <v>5094.3643732509654</v>
      </c>
      <c r="L18" s="37">
        <f t="shared" si="11"/>
        <v>6.4634451916647215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0"/>
        <v>100000000000</v>
      </c>
      <c r="L19" s="37">
        <f t="shared" si="11"/>
        <v>6.336007680324256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0"/>
        <v>100000000000</v>
      </c>
      <c r="L20" s="37">
        <f t="shared" si="11"/>
        <v>6.8693440005101998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0"/>
        <v>100000000000</v>
      </c>
      <c r="L21" s="37">
        <f t="shared" si="11"/>
        <v>6.7113440013247416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1.5177558455419182E-4</v>
      </c>
      <c r="K22" s="20">
        <f t="shared" si="10"/>
        <v>6588.6750028819533</v>
      </c>
      <c r="L22" s="37">
        <f t="shared" si="11"/>
        <v>6.780760390689661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9.2359374793261992E-5</v>
      </c>
      <c r="K23" s="20">
        <f t="shared" si="10"/>
        <v>10827.271213543925</v>
      </c>
      <c r="L23" s="37">
        <f t="shared" si="11"/>
        <v>6.4215342222160707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1.2801202243519291E-4</v>
      </c>
      <c r="K24" s="20">
        <f t="shared" si="10"/>
        <v>7811.7662777045634</v>
      </c>
      <c r="L24" s="37">
        <f t="shared" si="11"/>
        <v>6.6533228793491954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4.3400000000000001E-2</v>
      </c>
      <c r="C28" s="1">
        <v>7.5800000000000006E-2</v>
      </c>
      <c r="D28" s="1">
        <v>0.249</v>
      </c>
      <c r="E28" s="1">
        <v>0.316</v>
      </c>
      <c r="F28" s="1">
        <v>0.501</v>
      </c>
      <c r="G28">
        <v>0</v>
      </c>
    </row>
    <row r="29" spans="1:14" x14ac:dyDescent="0.25">
      <c r="A29">
        <v>2</v>
      </c>
      <c r="B29" s="1">
        <v>4.9000000000000002E-2</v>
      </c>
      <c r="C29" s="1">
        <v>8.6199999999999999E-2</v>
      </c>
      <c r="D29" s="1">
        <v>0.28399999999999997</v>
      </c>
      <c r="E29" s="1">
        <v>0.36399999999999999</v>
      </c>
      <c r="F29" s="1">
        <v>0.57699999999999996</v>
      </c>
      <c r="G29">
        <v>0</v>
      </c>
    </row>
    <row r="30" spans="1:14" x14ac:dyDescent="0.25">
      <c r="A30">
        <v>3</v>
      </c>
      <c r="B30" s="1">
        <v>6.2100000000000002E-2</v>
      </c>
      <c r="C30" s="1">
        <v>0.109</v>
      </c>
      <c r="D30" s="1">
        <v>0.36599999999999999</v>
      </c>
      <c r="E30" s="1">
        <v>0.47299999999999998</v>
      </c>
      <c r="F30" s="1">
        <v>0.75900000000000001</v>
      </c>
      <c r="G30">
        <v>0</v>
      </c>
    </row>
    <row r="31" spans="1:14" x14ac:dyDescent="0.25">
      <c r="A31">
        <v>4</v>
      </c>
      <c r="B31" s="1">
        <v>0.10299999999999999</v>
      </c>
      <c r="C31" s="1">
        <v>0.17899999999999999</v>
      </c>
      <c r="D31" s="1">
        <v>0.59599999999999997</v>
      </c>
      <c r="E31" s="1">
        <v>0.76800000000000002</v>
      </c>
      <c r="F31" s="1">
        <v>1.24</v>
      </c>
      <c r="G31">
        <v>0</v>
      </c>
    </row>
    <row r="32" spans="1:14" x14ac:dyDescent="0.25">
      <c r="A32">
        <v>5</v>
      </c>
      <c r="B32" s="1">
        <v>0.104</v>
      </c>
      <c r="C32" s="1">
        <v>0.17899999999999999</v>
      </c>
      <c r="D32" s="1">
        <v>0.59899999999999998</v>
      </c>
      <c r="E32" s="1">
        <v>0.77100000000000002</v>
      </c>
      <c r="F32" s="1">
        <v>1.24</v>
      </c>
      <c r="G32">
        <v>0</v>
      </c>
    </row>
    <row r="33" spans="1:7" x14ac:dyDescent="0.25">
      <c r="A33">
        <v>6</v>
      </c>
      <c r="B33" s="1">
        <v>7.3499999999999996E-2</v>
      </c>
      <c r="C33" s="1">
        <v>0.125</v>
      </c>
      <c r="D33" s="1">
        <v>0.42399999999999999</v>
      </c>
      <c r="E33" s="1">
        <v>0.54800000000000004</v>
      </c>
      <c r="F33" s="1">
        <v>0.89300000000000002</v>
      </c>
      <c r="G33">
        <v>0</v>
      </c>
    </row>
    <row r="34" spans="1:7" x14ac:dyDescent="0.25">
      <c r="A34">
        <v>7</v>
      </c>
      <c r="B34" s="1">
        <v>5.3600000000000002E-2</v>
      </c>
      <c r="C34" s="1">
        <v>9.3299999999999994E-2</v>
      </c>
      <c r="D34" s="1">
        <v>0.33600000000000002</v>
      </c>
      <c r="E34" s="1">
        <v>0.434</v>
      </c>
      <c r="F34" s="1">
        <v>0.71499999999999997</v>
      </c>
      <c r="G34">
        <v>0</v>
      </c>
    </row>
    <row r="35" spans="1:7" x14ac:dyDescent="0.25">
      <c r="A35">
        <v>8</v>
      </c>
      <c r="B35" s="1">
        <v>3.78E-2</v>
      </c>
      <c r="C35" s="1">
        <v>6.6400000000000001E-2</v>
      </c>
      <c r="D35" s="1">
        <v>0.245</v>
      </c>
      <c r="E35" s="1">
        <v>0.32</v>
      </c>
      <c r="F35" s="1">
        <v>0.52900000000000003</v>
      </c>
      <c r="G35">
        <v>0</v>
      </c>
    </row>
    <row r="36" spans="1:7" x14ac:dyDescent="0.25">
      <c r="A36">
        <v>9</v>
      </c>
      <c r="B36" s="1">
        <v>1.4999999999999999E-2</v>
      </c>
      <c r="C36" s="1">
        <v>2.76E-2</v>
      </c>
      <c r="D36" s="1">
        <v>0.112</v>
      </c>
      <c r="E36" s="1">
        <v>0.14799999999999999</v>
      </c>
      <c r="F36" s="1">
        <v>0.253</v>
      </c>
      <c r="G36">
        <v>0</v>
      </c>
    </row>
    <row r="37" spans="1:7" x14ac:dyDescent="0.25">
      <c r="A37">
        <v>10</v>
      </c>
      <c r="B37" s="1">
        <v>5.5599999999999998E-3</v>
      </c>
      <c r="C37" s="1">
        <v>1.0699999999999999E-2</v>
      </c>
      <c r="D37" s="1">
        <v>4.8500000000000001E-2</v>
      </c>
      <c r="E37" s="1">
        <v>6.59E-2</v>
      </c>
      <c r="F37" s="1">
        <v>0.11799999999999999</v>
      </c>
      <c r="G37">
        <v>0</v>
      </c>
    </row>
    <row r="38" spans="1:7" x14ac:dyDescent="0.25">
      <c r="A38">
        <v>11</v>
      </c>
      <c r="B38" s="1">
        <v>2.7599999999999999E-3</v>
      </c>
      <c r="C38" s="1">
        <v>5.3400000000000001E-3</v>
      </c>
      <c r="D38" s="1">
        <v>2.5499999999999998E-2</v>
      </c>
      <c r="E38" s="1">
        <v>3.4700000000000002E-2</v>
      </c>
      <c r="F38" s="1">
        <v>6.2100000000000002E-2</v>
      </c>
      <c r="G38">
        <v>10000</v>
      </c>
    </row>
    <row r="40" spans="1:7" x14ac:dyDescent="0.25">
      <c r="A40" t="s">
        <v>47</v>
      </c>
    </row>
    <row r="41" spans="1:7" x14ac:dyDescent="0.25">
      <c r="A41">
        <v>1</v>
      </c>
      <c r="B41" s="1">
        <v>6.6500000000000004E-2</v>
      </c>
      <c r="C41" s="1">
        <v>0.111</v>
      </c>
      <c r="D41" s="1">
        <v>0.34899999999999998</v>
      </c>
      <c r="E41" s="1">
        <v>0.439</v>
      </c>
      <c r="F41" s="1">
        <v>0.67800000000000005</v>
      </c>
      <c r="G41">
        <v>0</v>
      </c>
    </row>
    <row r="42" spans="1:7" x14ac:dyDescent="0.25">
      <c r="A42">
        <v>2</v>
      </c>
      <c r="B42" s="1">
        <v>7.1999999999999995E-2</v>
      </c>
      <c r="C42" s="1">
        <v>0.121</v>
      </c>
      <c r="D42" s="1">
        <v>0.38200000000000001</v>
      </c>
      <c r="E42" s="1">
        <v>0.48899999999999999</v>
      </c>
      <c r="F42" s="1">
        <v>0.749</v>
      </c>
      <c r="G42">
        <v>0</v>
      </c>
    </row>
    <row r="43" spans="1:7" x14ac:dyDescent="0.25">
      <c r="A43">
        <v>3</v>
      </c>
      <c r="B43" s="1">
        <v>8.8800000000000004E-2</v>
      </c>
      <c r="C43" s="1">
        <v>0.151</v>
      </c>
      <c r="D43" s="1">
        <v>0.48599999999999999</v>
      </c>
      <c r="E43" s="1">
        <v>0.61299999999999999</v>
      </c>
      <c r="F43" s="1">
        <v>0.95899999999999996</v>
      </c>
      <c r="G43">
        <v>0</v>
      </c>
    </row>
    <row r="44" spans="1:7" x14ac:dyDescent="0.25">
      <c r="A44">
        <v>4</v>
      </c>
      <c r="B44" s="1">
        <v>0.14000000000000001</v>
      </c>
      <c r="C44" s="1">
        <v>0.24299999999999999</v>
      </c>
      <c r="D44" s="1">
        <v>0.76900000000000002</v>
      </c>
      <c r="E44" s="1">
        <v>0.98399999999999999</v>
      </c>
      <c r="F44" s="1">
        <v>1.53</v>
      </c>
      <c r="G44">
        <v>0</v>
      </c>
    </row>
    <row r="45" spans="1:7" x14ac:dyDescent="0.25">
      <c r="A45">
        <v>5</v>
      </c>
      <c r="B45" s="1">
        <v>0.158</v>
      </c>
      <c r="C45" s="1">
        <v>0.27200000000000002</v>
      </c>
      <c r="D45" s="1">
        <v>0.89700000000000002</v>
      </c>
      <c r="E45" s="1">
        <v>1.1499999999999999</v>
      </c>
      <c r="F45" s="1">
        <v>1.83</v>
      </c>
      <c r="G45">
        <v>0</v>
      </c>
    </row>
    <row r="46" spans="1:7" x14ac:dyDescent="0.25">
      <c r="A46">
        <v>6</v>
      </c>
      <c r="B46" s="1">
        <v>0.11899999999999999</v>
      </c>
      <c r="C46" s="1">
        <v>0.20499999999999999</v>
      </c>
      <c r="D46" s="1">
        <v>0.73299999999999998</v>
      </c>
      <c r="E46" s="1">
        <v>0.96199999999999997</v>
      </c>
      <c r="F46" s="1">
        <v>1.57</v>
      </c>
      <c r="G46">
        <v>0</v>
      </c>
    </row>
    <row r="47" spans="1:7" x14ac:dyDescent="0.25">
      <c r="A47">
        <v>7</v>
      </c>
      <c r="B47" s="1">
        <v>9.2600000000000002E-2</v>
      </c>
      <c r="C47" s="1">
        <v>0.161</v>
      </c>
      <c r="D47" s="1">
        <v>0.6</v>
      </c>
      <c r="E47" s="1">
        <v>0.78900000000000003</v>
      </c>
      <c r="F47" s="1">
        <v>1.31</v>
      </c>
      <c r="G47">
        <v>0</v>
      </c>
    </row>
    <row r="48" spans="1:7" x14ac:dyDescent="0.25">
      <c r="A48">
        <v>8</v>
      </c>
      <c r="B48" s="1">
        <v>7.3800000000000004E-2</v>
      </c>
      <c r="C48" s="1">
        <v>0.129</v>
      </c>
      <c r="D48" s="1">
        <v>0.499</v>
      </c>
      <c r="E48" s="1">
        <v>0.65900000000000003</v>
      </c>
      <c r="F48" s="1">
        <v>1.0900000000000001</v>
      </c>
      <c r="G48">
        <v>0</v>
      </c>
    </row>
    <row r="49" spans="1:7" x14ac:dyDescent="0.25">
      <c r="A49">
        <v>9</v>
      </c>
      <c r="B49" s="1">
        <v>3.09E-2</v>
      </c>
      <c r="C49" s="1">
        <v>5.5399999999999998E-2</v>
      </c>
      <c r="D49" s="1">
        <v>0.22800000000000001</v>
      </c>
      <c r="E49" s="1">
        <v>0.30399999999999999</v>
      </c>
      <c r="F49" s="1">
        <v>0.52100000000000002</v>
      </c>
      <c r="G49">
        <v>0</v>
      </c>
    </row>
    <row r="50" spans="1:7" x14ac:dyDescent="0.25">
      <c r="A50">
        <v>10</v>
      </c>
      <c r="B50" s="1">
        <v>1.0500000000000001E-2</v>
      </c>
      <c r="C50" s="1">
        <v>1.9699999999999999E-2</v>
      </c>
      <c r="D50" s="1">
        <v>8.9700000000000002E-2</v>
      </c>
      <c r="E50" s="1">
        <v>0.122</v>
      </c>
      <c r="F50" s="1">
        <v>0.21299999999999999</v>
      </c>
      <c r="G50">
        <v>0</v>
      </c>
    </row>
    <row r="51" spans="1:7" x14ac:dyDescent="0.25">
      <c r="A51">
        <v>11</v>
      </c>
      <c r="B51" s="1">
        <v>4.7699999999999999E-3</v>
      </c>
      <c r="C51" s="1">
        <v>9.5499999999999995E-3</v>
      </c>
      <c r="D51" s="1">
        <v>4.9299999999999997E-2</v>
      </c>
      <c r="E51" s="1">
        <v>6.7599999999999993E-2</v>
      </c>
      <c r="F51" s="1">
        <v>0.121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4.8399999999999999E-2</v>
      </c>
      <c r="C54" s="1">
        <v>9.8799999999999999E-2</v>
      </c>
      <c r="D54" s="1">
        <v>0.48899999999999999</v>
      </c>
      <c r="E54" s="1">
        <v>0.68</v>
      </c>
      <c r="F54" s="1">
        <v>1.26</v>
      </c>
      <c r="G54">
        <v>0</v>
      </c>
    </row>
    <row r="55" spans="1:7" x14ac:dyDescent="0.25">
      <c r="A55">
        <v>2</v>
      </c>
      <c r="B55" s="1">
        <v>6.4199999999999993E-2</v>
      </c>
      <c r="C55" s="1">
        <v>0.13300000000000001</v>
      </c>
      <c r="D55" s="1">
        <v>0.67200000000000004</v>
      </c>
      <c r="E55" s="1">
        <v>0.93899999999999995</v>
      </c>
      <c r="F55" s="1">
        <v>1.76</v>
      </c>
      <c r="G55">
        <v>0</v>
      </c>
    </row>
    <row r="56" spans="1:7" x14ac:dyDescent="0.25">
      <c r="A56">
        <v>3</v>
      </c>
      <c r="B56" s="1">
        <v>8.2299999999999998E-2</v>
      </c>
      <c r="C56" s="1">
        <v>0.17299999999999999</v>
      </c>
      <c r="D56" s="1">
        <v>0.88300000000000001</v>
      </c>
      <c r="E56" s="1">
        <v>1.24</v>
      </c>
      <c r="F56" s="1">
        <v>2.36</v>
      </c>
      <c r="G56">
        <v>0</v>
      </c>
    </row>
    <row r="57" spans="1:7" x14ac:dyDescent="0.25">
      <c r="A57">
        <v>4</v>
      </c>
      <c r="B57" s="1">
        <v>0.107</v>
      </c>
      <c r="C57" s="1">
        <v>0.221</v>
      </c>
      <c r="D57" s="1">
        <v>1.1000000000000001</v>
      </c>
      <c r="E57" s="1">
        <v>1.55</v>
      </c>
      <c r="F57" s="1">
        <v>2.97</v>
      </c>
      <c r="G57">
        <v>0</v>
      </c>
    </row>
    <row r="58" spans="1:7" x14ac:dyDescent="0.25">
      <c r="A58">
        <v>5</v>
      </c>
      <c r="B58" s="1">
        <v>8.8900000000000007E-2</v>
      </c>
      <c r="C58" s="1">
        <v>0.17699999999999999</v>
      </c>
      <c r="D58" s="1">
        <v>0.88100000000000001</v>
      </c>
      <c r="E58" s="1">
        <v>1.24</v>
      </c>
      <c r="F58" s="1">
        <v>2.37</v>
      </c>
      <c r="G58">
        <v>0</v>
      </c>
    </row>
    <row r="59" spans="1:7" x14ac:dyDescent="0.25">
      <c r="A59">
        <v>6</v>
      </c>
      <c r="B59" s="1">
        <v>6.2E-2</v>
      </c>
      <c r="C59" s="1">
        <v>0.125</v>
      </c>
      <c r="D59" s="1">
        <v>0.63200000000000001</v>
      </c>
      <c r="E59" s="1">
        <v>0.88800000000000001</v>
      </c>
      <c r="F59" s="1">
        <v>1.67</v>
      </c>
      <c r="G59">
        <v>0</v>
      </c>
    </row>
    <row r="60" spans="1:7" x14ac:dyDescent="0.25">
      <c r="A60">
        <v>7</v>
      </c>
      <c r="B60" s="1">
        <v>4.36E-2</v>
      </c>
      <c r="C60" s="1">
        <v>8.7900000000000006E-2</v>
      </c>
      <c r="D60" s="1">
        <v>0.45700000000000002</v>
      </c>
      <c r="E60" s="1">
        <v>0.64300000000000002</v>
      </c>
      <c r="F60" s="1">
        <v>1.22</v>
      </c>
      <c r="G60">
        <v>0</v>
      </c>
    </row>
    <row r="61" spans="1:7" x14ac:dyDescent="0.25">
      <c r="A61">
        <v>8</v>
      </c>
      <c r="B61" s="1">
        <v>3.3799999999999997E-2</v>
      </c>
      <c r="C61" s="1">
        <v>6.8099999999999994E-2</v>
      </c>
      <c r="D61" s="1">
        <v>0.35899999999999999</v>
      </c>
      <c r="E61" s="1">
        <v>0.50600000000000001</v>
      </c>
      <c r="F61" s="1">
        <v>0.96399999999999997</v>
      </c>
      <c r="G61">
        <v>0</v>
      </c>
    </row>
    <row r="62" spans="1:7" x14ac:dyDescent="0.25">
      <c r="A62">
        <v>9</v>
      </c>
      <c r="B62" s="1">
        <v>1.5299999999999999E-2</v>
      </c>
      <c r="C62" s="1">
        <v>3.2199999999999999E-2</v>
      </c>
      <c r="D62" s="1">
        <v>0.188</v>
      </c>
      <c r="E62" s="1">
        <v>0.26700000000000002</v>
      </c>
      <c r="F62" s="1">
        <v>0.51600000000000001</v>
      </c>
      <c r="G62">
        <v>0</v>
      </c>
    </row>
    <row r="63" spans="1:7" x14ac:dyDescent="0.25">
      <c r="A63">
        <v>10</v>
      </c>
      <c r="B63" s="1">
        <v>6.28E-3</v>
      </c>
      <c r="C63" s="1">
        <v>1.41E-2</v>
      </c>
      <c r="D63" s="1">
        <v>8.8700000000000001E-2</v>
      </c>
      <c r="E63" s="1">
        <v>0.126</v>
      </c>
      <c r="F63" s="1">
        <v>0.24</v>
      </c>
      <c r="G63">
        <v>0</v>
      </c>
    </row>
    <row r="64" spans="1:7" x14ac:dyDescent="0.25">
      <c r="A64">
        <v>11</v>
      </c>
      <c r="B64" s="1">
        <v>3.2299999999999998E-3</v>
      </c>
      <c r="C64" s="1">
        <v>7.3699999999999998E-3</v>
      </c>
      <c r="D64" s="1">
        <v>4.4900000000000002E-2</v>
      </c>
      <c r="E64" s="1">
        <v>6.2700000000000006E-2</v>
      </c>
      <c r="F64" s="1">
        <v>0.11600000000000001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5.6599999999999998E-2</v>
      </c>
      <c r="C67" s="1">
        <v>0.10100000000000001</v>
      </c>
      <c r="D67" s="1">
        <v>0.40799999999999997</v>
      </c>
      <c r="E67" s="1">
        <v>0.55300000000000005</v>
      </c>
      <c r="F67" s="1">
        <v>0.995</v>
      </c>
      <c r="G67">
        <v>0</v>
      </c>
    </row>
    <row r="68" spans="1:7" x14ac:dyDescent="0.25">
      <c r="A68">
        <v>2</v>
      </c>
      <c r="B68" s="1">
        <v>6.6600000000000006E-2</v>
      </c>
      <c r="C68" s="1">
        <v>0.12</v>
      </c>
      <c r="D68" s="1">
        <v>0.48299999999999998</v>
      </c>
      <c r="E68" s="1">
        <v>0.65500000000000003</v>
      </c>
      <c r="F68" s="1">
        <v>1.18</v>
      </c>
      <c r="G68">
        <v>0</v>
      </c>
    </row>
    <row r="69" spans="1:7" x14ac:dyDescent="0.25">
      <c r="A69">
        <v>3</v>
      </c>
      <c r="B69" s="1">
        <v>7.8200000000000006E-2</v>
      </c>
      <c r="C69" s="1">
        <v>0.14099999999999999</v>
      </c>
      <c r="D69" s="1">
        <v>0.56499999999999995</v>
      </c>
      <c r="E69" s="1">
        <v>0.77100000000000002</v>
      </c>
      <c r="F69" s="1">
        <v>1.41</v>
      </c>
      <c r="G69">
        <v>0</v>
      </c>
    </row>
    <row r="70" spans="1:7" x14ac:dyDescent="0.25">
      <c r="A70">
        <v>4</v>
      </c>
      <c r="B70" s="1">
        <v>0.14099999999999999</v>
      </c>
      <c r="C70" s="1">
        <v>0.25600000000000001</v>
      </c>
      <c r="D70" s="1">
        <v>1.04</v>
      </c>
      <c r="E70" s="1">
        <v>1.43</v>
      </c>
      <c r="F70" s="1">
        <v>2.66</v>
      </c>
      <c r="G70">
        <v>0</v>
      </c>
    </row>
    <row r="71" spans="1:7" x14ac:dyDescent="0.25">
      <c r="A71">
        <v>5</v>
      </c>
      <c r="B71" s="1">
        <v>0.11600000000000001</v>
      </c>
      <c r="C71" s="1">
        <v>0.20799999999999999</v>
      </c>
      <c r="D71" s="1">
        <v>0.85</v>
      </c>
      <c r="E71" s="1">
        <v>1.1599999999999999</v>
      </c>
      <c r="F71" s="1">
        <v>2.15</v>
      </c>
      <c r="G71">
        <v>0</v>
      </c>
    </row>
    <row r="72" spans="1:7" x14ac:dyDescent="0.25">
      <c r="A72">
        <v>6</v>
      </c>
      <c r="B72" s="1">
        <v>8.0500000000000002E-2</v>
      </c>
      <c r="C72" s="1">
        <v>0.14499999999999999</v>
      </c>
      <c r="D72" s="1">
        <v>0.60299999999999998</v>
      </c>
      <c r="E72" s="1">
        <v>0.82699999999999996</v>
      </c>
      <c r="F72" s="1">
        <v>1.52</v>
      </c>
      <c r="G72">
        <v>0</v>
      </c>
    </row>
    <row r="73" spans="1:7" x14ac:dyDescent="0.25">
      <c r="A73">
        <v>7</v>
      </c>
      <c r="B73" s="1">
        <v>6.2399999999999997E-2</v>
      </c>
      <c r="C73" s="1">
        <v>0.113</v>
      </c>
      <c r="D73" s="1">
        <v>0.49199999999999999</v>
      </c>
      <c r="E73" s="1">
        <v>0.68</v>
      </c>
      <c r="F73" s="1">
        <v>1.25</v>
      </c>
      <c r="G73">
        <v>0</v>
      </c>
    </row>
    <row r="74" spans="1:7" x14ac:dyDescent="0.25">
      <c r="A74">
        <v>8</v>
      </c>
      <c r="B74" s="1">
        <v>4.8000000000000001E-2</v>
      </c>
      <c r="C74" s="1">
        <v>8.7499999999999994E-2</v>
      </c>
      <c r="D74" s="1">
        <v>0.39400000000000002</v>
      </c>
      <c r="E74" s="1">
        <v>0.54700000000000004</v>
      </c>
      <c r="F74" s="1">
        <v>1.02</v>
      </c>
      <c r="G74">
        <v>0</v>
      </c>
    </row>
    <row r="75" spans="1:7" x14ac:dyDescent="0.25">
      <c r="A75">
        <v>9</v>
      </c>
      <c r="B75" s="1">
        <v>2.0299999999999999E-2</v>
      </c>
      <c r="C75" s="1">
        <v>3.8600000000000002E-2</v>
      </c>
      <c r="D75" s="1">
        <v>0.20100000000000001</v>
      </c>
      <c r="E75" s="1">
        <v>0.28599999999999998</v>
      </c>
      <c r="F75" s="1">
        <v>0.55000000000000004</v>
      </c>
      <c r="G75">
        <v>0</v>
      </c>
    </row>
    <row r="76" spans="1:7" x14ac:dyDescent="0.25">
      <c r="A76">
        <v>10</v>
      </c>
      <c r="B76" s="1">
        <v>7.2199999999999999E-3</v>
      </c>
      <c r="C76" s="1">
        <v>1.44E-2</v>
      </c>
      <c r="D76" s="1">
        <v>8.5199999999999998E-2</v>
      </c>
      <c r="E76" s="1">
        <v>0.123</v>
      </c>
      <c r="F76" s="1">
        <v>0.24299999999999999</v>
      </c>
      <c r="G76">
        <v>0</v>
      </c>
    </row>
    <row r="77" spans="1:7" x14ac:dyDescent="0.25">
      <c r="A77">
        <v>11</v>
      </c>
      <c r="B77" s="1">
        <v>3.7699999999999999E-3</v>
      </c>
      <c r="C77" s="1">
        <v>7.6E-3</v>
      </c>
      <c r="D77" s="1">
        <v>4.5400000000000003E-2</v>
      </c>
      <c r="E77" s="1">
        <v>6.54E-2</v>
      </c>
      <c r="F77" s="1">
        <v>0.129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0.1</v>
      </c>
      <c r="C4" s="28">
        <v>36</v>
      </c>
      <c r="D4" s="20">
        <f>$B$17</f>
        <v>15</v>
      </c>
      <c r="E4" s="19">
        <f t="shared" ref="E4:E9" si="0">IF($C$17="max",80,60)</f>
        <v>80</v>
      </c>
      <c r="F4" s="20">
        <f>D4/SIN(E4*PI()/180)</f>
        <v>15.231399178286175</v>
      </c>
      <c r="G4" s="20">
        <v>6</v>
      </c>
      <c r="H4" s="22">
        <f>3.93+1.02*LOG(C4*F4)</f>
        <v>6.7238231468700942</v>
      </c>
      <c r="I4" s="20">
        <v>1</v>
      </c>
      <c r="J4" s="21">
        <f t="shared" ref="J4:J12" si="1">$C$2*C4*F4*1000000*B4*0.001</f>
        <v>1644991111254907</v>
      </c>
      <c r="K4" s="20">
        <f>POWER(10,1.5*G4+9.05)</f>
        <v>1.1220184543019693E+18</v>
      </c>
      <c r="L4" s="20">
        <f>POWER(10,1.5*H4+9.05)</f>
        <v>1.366893632174312E+19</v>
      </c>
      <c r="M4" s="25">
        <f>J4*(1.5-I4)/I4*(1-O4)/O4/(L4-K4)</f>
        <v>2.8151846488511545E-4</v>
      </c>
      <c r="N4" s="26">
        <f>J4/L4</f>
        <v>1.203452172528031E-4</v>
      </c>
      <c r="O4">
        <f>POWER(10,-I4*(H4-G4))</f>
        <v>0.18887603323258054</v>
      </c>
    </row>
    <row r="5" spans="1:18" ht="16" thickBot="1" x14ac:dyDescent="0.4">
      <c r="A5" s="2" t="s">
        <v>38</v>
      </c>
      <c r="B5" s="19">
        <f>IF($D$17="min",0.04,0.1)</f>
        <v>0.1</v>
      </c>
      <c r="C5" s="29">
        <v>27</v>
      </c>
      <c r="D5" s="20">
        <f>$B$17</f>
        <v>15</v>
      </c>
      <c r="E5" s="19">
        <f t="shared" si="0"/>
        <v>80</v>
      </c>
      <c r="F5" s="20">
        <f t="shared" ref="F5:F12" si="2">D5/SIN(E5*PI()/180)</f>
        <v>15.231399178286175</v>
      </c>
      <c r="G5" s="20">
        <v>6</v>
      </c>
      <c r="H5" s="22">
        <f t="shared" ref="H5:H12" si="3">3.93+1.02*LOG(C5*F5)</f>
        <v>6.5963856355296286</v>
      </c>
      <c r="I5" s="20">
        <v>1</v>
      </c>
      <c r="J5" s="21">
        <f t="shared" si="1"/>
        <v>1233743333441180.2</v>
      </c>
      <c r="K5" s="20">
        <f t="shared" ref="K5:L12" si="4">POWER(10,1.5*G5+9.05)</f>
        <v>1.1220184543019693E+18</v>
      </c>
      <c r="L5" s="20">
        <f t="shared" si="4"/>
        <v>8.8019410032986798E+18</v>
      </c>
      <c r="M5" s="25">
        <f t="shared" ref="M5:M12" si="5">J5*(1.5-I5)/I5*(1-O5)/O5/(L5-K5)</f>
        <v>2.3679734797270988E-4</v>
      </c>
      <c r="N5" s="26">
        <f t="shared" ref="N5:N12" si="6">J5/L5</f>
        <v>1.4016718959815948E-4</v>
      </c>
      <c r="O5">
        <f t="shared" ref="O5:O12" si="7">POWER(10,-I5*(H5-G5))</f>
        <v>0.25328785403142867</v>
      </c>
    </row>
    <row r="6" spans="1:18" ht="16" thickBot="1" x14ac:dyDescent="0.4">
      <c r="A6" s="2" t="s">
        <v>39</v>
      </c>
      <c r="B6" s="19">
        <f>IF($D$17="min",0.04,0.1)</f>
        <v>0.1</v>
      </c>
      <c r="C6" s="29">
        <v>20</v>
      </c>
      <c r="D6" s="20">
        <f t="shared" ref="D6:D12" si="8">$B$17</f>
        <v>15</v>
      </c>
      <c r="E6" s="19">
        <f t="shared" si="0"/>
        <v>80</v>
      </c>
      <c r="F6" s="20">
        <f t="shared" si="2"/>
        <v>15.231399178286175</v>
      </c>
      <c r="G6" s="20">
        <v>6</v>
      </c>
      <c r="H6" s="22">
        <f t="shared" si="3"/>
        <v>6.4634451916647215</v>
      </c>
      <c r="I6" s="20">
        <v>1</v>
      </c>
      <c r="J6" s="21">
        <f t="shared" si="1"/>
        <v>913883950697170.62</v>
      </c>
      <c r="K6" s="20">
        <f t="shared" si="4"/>
        <v>1.1220184543019693E+18</v>
      </c>
      <c r="L6" s="20">
        <f t="shared" si="4"/>
        <v>5.5611906958804419E+18</v>
      </c>
      <c r="M6" s="25">
        <f t="shared" si="5"/>
        <v>1.9629534260460655E-4</v>
      </c>
      <c r="N6" s="26">
        <f t="shared" si="6"/>
        <v>1.6433242459643537E-4</v>
      </c>
      <c r="O6">
        <f t="shared" si="7"/>
        <v>0.34399712137249761</v>
      </c>
    </row>
    <row r="7" spans="1:18" ht="16" thickBot="1" x14ac:dyDescent="0.4">
      <c r="A7" s="18" t="s">
        <v>40</v>
      </c>
      <c r="B7" s="19">
        <f>IF($D$17="min",0.05,0.15)</f>
        <v>0.15</v>
      </c>
      <c r="C7" s="29">
        <v>15</v>
      </c>
      <c r="D7" s="20">
        <f t="shared" si="8"/>
        <v>15</v>
      </c>
      <c r="E7" s="19">
        <f t="shared" si="0"/>
        <v>80</v>
      </c>
      <c r="F7" s="20">
        <f t="shared" si="2"/>
        <v>15.231399178286175</v>
      </c>
      <c r="G7" s="20">
        <v>6</v>
      </c>
      <c r="H7" s="22">
        <f t="shared" si="3"/>
        <v>6.336007680324256</v>
      </c>
      <c r="I7" s="20">
        <v>1</v>
      </c>
      <c r="J7" s="21">
        <f t="shared" si="1"/>
        <v>1028119444534316.7</v>
      </c>
      <c r="K7" s="20">
        <f t="shared" si="4"/>
        <v>1.1220184543019693E+18</v>
      </c>
      <c r="L7" s="20">
        <f t="shared" si="4"/>
        <v>3.5810593641708436E+18</v>
      </c>
      <c r="M7" s="25">
        <f t="shared" si="5"/>
        <v>2.4411523698051447E-4</v>
      </c>
      <c r="N7" s="26">
        <f t="shared" si="6"/>
        <v>2.8709924633499252E-4</v>
      </c>
      <c r="O7">
        <f t="shared" si="7"/>
        <v>0.46130941641567214</v>
      </c>
    </row>
    <row r="8" spans="1:18" ht="16" thickBot="1" x14ac:dyDescent="0.4">
      <c r="A8" s="18" t="s">
        <v>41</v>
      </c>
      <c r="B8" s="19">
        <f>IF($D$17="min",0.05,0.15)</f>
        <v>0.15</v>
      </c>
      <c r="C8" s="29">
        <v>50</v>
      </c>
      <c r="D8" s="20">
        <f t="shared" si="8"/>
        <v>15</v>
      </c>
      <c r="E8" s="19">
        <f t="shared" si="0"/>
        <v>80</v>
      </c>
      <c r="F8" s="20">
        <f t="shared" si="2"/>
        <v>15.231399178286175</v>
      </c>
      <c r="G8" s="20">
        <v>6</v>
      </c>
      <c r="H8" s="22">
        <f t="shared" si="3"/>
        <v>6.8693440005101998</v>
      </c>
      <c r="I8" s="20">
        <v>1</v>
      </c>
      <c r="J8" s="21">
        <f t="shared" si="1"/>
        <v>3427064815114389.5</v>
      </c>
      <c r="K8" s="20">
        <f t="shared" si="4"/>
        <v>1.1220184543019693E+18</v>
      </c>
      <c r="L8" s="20">
        <f t="shared" si="4"/>
        <v>2.2595190164259664E+19</v>
      </c>
      <c r="M8" s="25">
        <f t="shared" si="5"/>
        <v>5.1086473174959536E-4</v>
      </c>
      <c r="N8" s="26">
        <f t="shared" si="6"/>
        <v>1.5167231566544677E-4</v>
      </c>
      <c r="O8">
        <f t="shared" si="7"/>
        <v>0.13510020234717485</v>
      </c>
    </row>
    <row r="9" spans="1:18" ht="16" thickBot="1" x14ac:dyDescent="0.4">
      <c r="A9" s="18" t="s">
        <v>42</v>
      </c>
      <c r="B9" s="19">
        <f>IF($D$17="min",0.05,0.15)</f>
        <v>0.15</v>
      </c>
      <c r="C9" s="29">
        <v>35</v>
      </c>
      <c r="D9" s="20">
        <f t="shared" si="8"/>
        <v>15</v>
      </c>
      <c r="E9" s="19">
        <f t="shared" si="0"/>
        <v>80</v>
      </c>
      <c r="F9" s="20">
        <f t="shared" si="2"/>
        <v>15.231399178286175</v>
      </c>
      <c r="G9" s="20">
        <v>6</v>
      </c>
      <c r="H9" s="22">
        <f t="shared" si="3"/>
        <v>6.7113440013247416</v>
      </c>
      <c r="I9" s="20">
        <v>1</v>
      </c>
      <c r="J9" s="21">
        <f t="shared" si="1"/>
        <v>2398945370580072.5</v>
      </c>
      <c r="K9" s="20">
        <f t="shared" si="4"/>
        <v>1.1220184543019693E+18</v>
      </c>
      <c r="L9" s="20">
        <f t="shared" si="4"/>
        <v>1.3092301619227529E+19</v>
      </c>
      <c r="M9" s="25">
        <f t="shared" si="5"/>
        <v>4.152973046220469E-4</v>
      </c>
      <c r="N9" s="26">
        <f t="shared" si="6"/>
        <v>1.8323328016343202E-4</v>
      </c>
      <c r="O9">
        <f t="shared" si="7"/>
        <v>0.19438197869461873</v>
      </c>
    </row>
    <row r="10" spans="1:18" ht="16" thickBot="1" x14ac:dyDescent="0.4">
      <c r="A10" s="18" t="s">
        <v>43</v>
      </c>
      <c r="B10" s="19">
        <f>IF($D$17="min",0.01,0.05)</f>
        <v>0.05</v>
      </c>
      <c r="C10" s="29">
        <v>36</v>
      </c>
      <c r="D10" s="20">
        <f t="shared" si="8"/>
        <v>15</v>
      </c>
      <c r="E10" s="19">
        <f>IF($C$17="max",60,40)</f>
        <v>60</v>
      </c>
      <c r="F10" s="20">
        <f t="shared" si="2"/>
        <v>17.320508075688775</v>
      </c>
      <c r="G10" s="20">
        <v>6</v>
      </c>
      <c r="H10" s="22">
        <f t="shared" si="3"/>
        <v>6.780760390689661</v>
      </c>
      <c r="I10" s="20">
        <v>1</v>
      </c>
      <c r="J10" s="21">
        <f t="shared" si="1"/>
        <v>935307436087193.87</v>
      </c>
      <c r="K10" s="20">
        <f t="shared" si="4"/>
        <v>1.1220184543019693E+18</v>
      </c>
      <c r="L10" s="20">
        <f t="shared" si="4"/>
        <v>1.6639512030169131E+19</v>
      </c>
      <c r="M10" s="25">
        <f t="shared" si="5"/>
        <v>1.5177558455419182E-4</v>
      </c>
      <c r="N10" s="26">
        <f t="shared" si="6"/>
        <v>5.6210027937801675E-5</v>
      </c>
      <c r="O10">
        <f t="shared" si="7"/>
        <v>0.16566837382927743</v>
      </c>
    </row>
    <row r="11" spans="1:18" ht="16" thickBot="1" x14ac:dyDescent="0.4">
      <c r="A11" s="18" t="s">
        <v>44</v>
      </c>
      <c r="B11" s="19">
        <f>IF($D$17="min",0.01,0.05)</f>
        <v>0.05</v>
      </c>
      <c r="C11" s="29">
        <v>16</v>
      </c>
      <c r="D11" s="20">
        <f t="shared" si="8"/>
        <v>15</v>
      </c>
      <c r="E11" s="19">
        <f>IF($C$17="max",60,40)</f>
        <v>60</v>
      </c>
      <c r="F11" s="20">
        <f t="shared" si="2"/>
        <v>17.320508075688775</v>
      </c>
      <c r="G11" s="20">
        <v>6</v>
      </c>
      <c r="H11" s="22">
        <f t="shared" si="3"/>
        <v>6.4215342222160707</v>
      </c>
      <c r="I11" s="20">
        <v>1</v>
      </c>
      <c r="J11" s="21">
        <f t="shared" si="1"/>
        <v>415692193816530.62</v>
      </c>
      <c r="K11" s="20">
        <f t="shared" si="4"/>
        <v>1.1220184543019693E+18</v>
      </c>
      <c r="L11" s="20">
        <f t="shared" si="4"/>
        <v>4.8117309249566147E+18</v>
      </c>
      <c r="M11" s="25">
        <f t="shared" si="5"/>
        <v>9.2359374793261992E-5</v>
      </c>
      <c r="N11" s="26">
        <f t="shared" si="6"/>
        <v>8.6391404735558592E-5</v>
      </c>
      <c r="O11">
        <f t="shared" si="7"/>
        <v>0.3788486794612192</v>
      </c>
    </row>
    <row r="12" spans="1:18" ht="16" thickBot="1" x14ac:dyDescent="0.4">
      <c r="A12" s="18" t="s">
        <v>44</v>
      </c>
      <c r="B12" s="19">
        <f>IF($D$17="min",0.01,0.05)</f>
        <v>0.05</v>
      </c>
      <c r="C12" s="29">
        <v>27</v>
      </c>
      <c r="D12" s="20">
        <f t="shared" si="8"/>
        <v>15</v>
      </c>
      <c r="E12" s="19">
        <f>IF($C$17="max",60,40)</f>
        <v>60</v>
      </c>
      <c r="F12" s="20">
        <f t="shared" si="2"/>
        <v>17.320508075688775</v>
      </c>
      <c r="G12" s="20">
        <v>6</v>
      </c>
      <c r="H12" s="22">
        <f t="shared" si="3"/>
        <v>6.6533228793491954</v>
      </c>
      <c r="I12" s="20">
        <v>1</v>
      </c>
      <c r="J12" s="21">
        <f t="shared" si="1"/>
        <v>701480577065395.5</v>
      </c>
      <c r="K12" s="20">
        <f t="shared" si="4"/>
        <v>1.1220184543019693E+18</v>
      </c>
      <c r="L12" s="20">
        <f t="shared" si="4"/>
        <v>1.071480616822049E+19</v>
      </c>
      <c r="M12" s="25">
        <f t="shared" si="5"/>
        <v>1.2801202243519291E-4</v>
      </c>
      <c r="N12" s="26">
        <f t="shared" si="6"/>
        <v>6.5468340355605059E-5</v>
      </c>
      <c r="O12">
        <f t="shared" si="7"/>
        <v>0.22216575692492838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1.203452172528031E-4</v>
      </c>
      <c r="K16" s="20">
        <f>1/J16</f>
        <v>8309.4286821498754</v>
      </c>
      <c r="L16" s="37">
        <f>H4</f>
        <v>6.7238231468700942</v>
      </c>
      <c r="M16" s="20"/>
      <c r="N16" s="20"/>
    </row>
    <row r="17" spans="1:14" ht="16" thickBot="1" x14ac:dyDescent="0.4">
      <c r="A17" s="126" t="s">
        <v>30</v>
      </c>
      <c r="B17" s="127">
        <v>15</v>
      </c>
      <c r="C17" s="127" t="s">
        <v>31</v>
      </c>
      <c r="D17" s="127" t="s">
        <v>31</v>
      </c>
      <c r="E17" s="127" t="s">
        <v>28</v>
      </c>
      <c r="F17" s="128">
        <v>4</v>
      </c>
      <c r="G17" s="20"/>
      <c r="H17" s="20"/>
      <c r="I17" s="32" t="s">
        <v>38</v>
      </c>
      <c r="J17" s="33">
        <f t="shared" ref="J17:J18" si="9">IF($A$17="FR",IF($E$17="GR",M5,N5),0.00000000001)</f>
        <v>1.4016718959815948E-4</v>
      </c>
      <c r="K17" s="20">
        <f t="shared" ref="K17:K24" si="10">1/J17</f>
        <v>7134.3372358885545</v>
      </c>
      <c r="L17" s="37">
        <f t="shared" ref="L17:L24" si="11">H5</f>
        <v>6.5963856355296286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1.6433242459643537E-4</v>
      </c>
      <c r="K18" s="20">
        <f t="shared" si="10"/>
        <v>6085.2263480915717</v>
      </c>
      <c r="L18" s="37">
        <f t="shared" si="11"/>
        <v>6.4634451916647215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0"/>
        <v>100000000000</v>
      </c>
      <c r="L19" s="37">
        <f t="shared" si="11"/>
        <v>6.336007680324256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0"/>
        <v>100000000000</v>
      </c>
      <c r="L20" s="37">
        <f t="shared" si="11"/>
        <v>6.8693440005101998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0"/>
        <v>100000000000</v>
      </c>
      <c r="L21" s="37">
        <f t="shared" si="11"/>
        <v>6.7113440013247416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5.6210027937801675E-5</v>
      </c>
      <c r="K22" s="20">
        <f t="shared" si="10"/>
        <v>17790.41990704104</v>
      </c>
      <c r="L22" s="37">
        <f t="shared" si="11"/>
        <v>6.780760390689661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8.6391404735558592E-5</v>
      </c>
      <c r="K23" s="20">
        <f t="shared" si="10"/>
        <v>11575.22560329895</v>
      </c>
      <c r="L23" s="37">
        <f t="shared" si="11"/>
        <v>6.4215342222160707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6.5468340355605059E-5</v>
      </c>
      <c r="K24" s="20">
        <f t="shared" si="10"/>
        <v>15274.558581572248</v>
      </c>
      <c r="L24" s="37">
        <f t="shared" si="11"/>
        <v>6.6533228793491954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3.8800000000000001E-2</v>
      </c>
      <c r="C28" s="1">
        <v>6.7900000000000002E-2</v>
      </c>
      <c r="D28" s="1">
        <v>0.253</v>
      </c>
      <c r="E28" s="1">
        <v>0.32900000000000001</v>
      </c>
      <c r="F28" s="1">
        <v>0.53</v>
      </c>
      <c r="G28">
        <v>0</v>
      </c>
    </row>
    <row r="29" spans="1:14" x14ac:dyDescent="0.25">
      <c r="A29">
        <v>2</v>
      </c>
      <c r="B29" s="1">
        <v>4.3900000000000002E-2</v>
      </c>
      <c r="C29" s="1">
        <v>7.6999999999999999E-2</v>
      </c>
      <c r="D29" s="1">
        <v>0.28399999999999997</v>
      </c>
      <c r="E29" s="1">
        <v>0.37</v>
      </c>
      <c r="F29" s="1">
        <v>0.60199999999999998</v>
      </c>
      <c r="G29">
        <v>0</v>
      </c>
    </row>
    <row r="30" spans="1:14" x14ac:dyDescent="0.25">
      <c r="A30">
        <v>3</v>
      </c>
      <c r="B30" s="1">
        <v>5.5599999999999997E-2</v>
      </c>
      <c r="C30" s="1">
        <v>9.7299999999999998E-2</v>
      </c>
      <c r="D30" s="1">
        <v>0.35899999999999999</v>
      </c>
      <c r="E30" s="1">
        <v>0.47099999999999997</v>
      </c>
      <c r="F30" s="1">
        <v>0.77400000000000002</v>
      </c>
      <c r="G30">
        <v>0</v>
      </c>
    </row>
    <row r="31" spans="1:14" x14ac:dyDescent="0.25">
      <c r="A31">
        <v>4</v>
      </c>
      <c r="B31" s="1">
        <v>9.2399999999999996E-2</v>
      </c>
      <c r="C31" s="1">
        <v>0.16</v>
      </c>
      <c r="D31" s="1">
        <v>0.57599999999999996</v>
      </c>
      <c r="E31" s="1">
        <v>0.75600000000000001</v>
      </c>
      <c r="F31" s="1">
        <v>1.25</v>
      </c>
      <c r="G31">
        <v>0</v>
      </c>
    </row>
    <row r="32" spans="1:14" x14ac:dyDescent="0.25">
      <c r="A32">
        <v>5</v>
      </c>
      <c r="B32" s="1">
        <v>9.3899999999999997E-2</v>
      </c>
      <c r="C32" s="1">
        <v>0.16</v>
      </c>
      <c r="D32" s="1">
        <v>0.61599999999999999</v>
      </c>
      <c r="E32" s="1">
        <v>0.81399999999999995</v>
      </c>
      <c r="F32" s="1">
        <v>1.37</v>
      </c>
      <c r="G32">
        <v>0</v>
      </c>
    </row>
    <row r="33" spans="1:7" x14ac:dyDescent="0.25">
      <c r="A33">
        <v>6</v>
      </c>
      <c r="B33" s="1">
        <v>6.6500000000000004E-2</v>
      </c>
      <c r="C33" s="1">
        <v>0.112</v>
      </c>
      <c r="D33" s="1">
        <v>0.44500000000000001</v>
      </c>
      <c r="E33" s="1">
        <v>0.59199999999999997</v>
      </c>
      <c r="F33" s="1">
        <v>1.01</v>
      </c>
      <c r="G33">
        <v>0</v>
      </c>
    </row>
    <row r="34" spans="1:7" x14ac:dyDescent="0.25">
      <c r="A34">
        <v>7</v>
      </c>
      <c r="B34" s="1">
        <v>4.8300000000000003E-2</v>
      </c>
      <c r="C34" s="1">
        <v>8.3199999999999996E-2</v>
      </c>
      <c r="D34" s="1">
        <v>0.36299999999999999</v>
      </c>
      <c r="E34" s="1">
        <v>0.49099999999999999</v>
      </c>
      <c r="F34" s="1">
        <v>0.83599999999999997</v>
      </c>
      <c r="G34">
        <v>0</v>
      </c>
    </row>
    <row r="35" spans="1:7" x14ac:dyDescent="0.25">
      <c r="A35">
        <v>8</v>
      </c>
      <c r="B35" s="1">
        <v>3.39E-2</v>
      </c>
      <c r="C35" s="1">
        <v>5.8999999999999997E-2</v>
      </c>
      <c r="D35" s="1">
        <v>0.26600000000000001</v>
      </c>
      <c r="E35" s="1">
        <v>0.36099999999999999</v>
      </c>
      <c r="F35" s="1">
        <v>0.624</v>
      </c>
      <c r="G35">
        <v>0</v>
      </c>
    </row>
    <row r="36" spans="1:7" x14ac:dyDescent="0.25">
      <c r="A36">
        <v>9</v>
      </c>
      <c r="B36" s="1">
        <v>1.3299999999999999E-2</v>
      </c>
      <c r="C36" s="1">
        <v>2.41E-2</v>
      </c>
      <c r="D36" s="1">
        <v>0.124</v>
      </c>
      <c r="E36" s="1">
        <v>0.17</v>
      </c>
      <c r="F36" s="1">
        <v>0.3</v>
      </c>
      <c r="G36">
        <v>0</v>
      </c>
    </row>
    <row r="37" spans="1:7" x14ac:dyDescent="0.25">
      <c r="A37">
        <v>10</v>
      </c>
      <c r="B37" s="1">
        <v>4.8700000000000002E-3</v>
      </c>
      <c r="C37" s="1">
        <v>9.1500000000000001E-3</v>
      </c>
      <c r="D37" s="1">
        <v>5.5599999999999997E-2</v>
      </c>
      <c r="E37" s="1">
        <v>7.8399999999999997E-2</v>
      </c>
      <c r="F37" s="1">
        <v>0.14499999999999999</v>
      </c>
      <c r="G37">
        <v>10000</v>
      </c>
    </row>
    <row r="38" spans="1:7" x14ac:dyDescent="0.25">
      <c r="A38">
        <v>11</v>
      </c>
      <c r="B38" s="1">
        <v>2.0999999999999999E-3</v>
      </c>
      <c r="C38" s="1">
        <v>4.4200000000000003E-3</v>
      </c>
      <c r="D38" s="1">
        <v>2.9899999999999999E-2</v>
      </c>
      <c r="E38" s="1">
        <v>4.2200000000000001E-2</v>
      </c>
      <c r="F38" s="1">
        <v>7.8200000000000006E-2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0.06</v>
      </c>
      <c r="C41" s="1">
        <v>9.8400000000000001E-2</v>
      </c>
      <c r="D41" s="1">
        <v>0.32500000000000001</v>
      </c>
      <c r="E41" s="1">
        <v>0.42</v>
      </c>
      <c r="F41" s="1">
        <v>0.67600000000000005</v>
      </c>
      <c r="G41">
        <v>0</v>
      </c>
    </row>
    <row r="42" spans="1:7" x14ac:dyDescent="0.25">
      <c r="A42">
        <v>2</v>
      </c>
      <c r="B42" s="1">
        <v>6.4799999999999996E-2</v>
      </c>
      <c r="C42" s="1">
        <v>0.107</v>
      </c>
      <c r="D42" s="1">
        <v>0.35699999999999998</v>
      </c>
      <c r="E42" s="1">
        <v>0.46500000000000002</v>
      </c>
      <c r="F42" s="1">
        <v>0.745</v>
      </c>
      <c r="G42">
        <v>0</v>
      </c>
    </row>
    <row r="43" spans="1:7" x14ac:dyDescent="0.25">
      <c r="A43">
        <v>3</v>
      </c>
      <c r="B43" s="1">
        <v>7.9799999999999996E-2</v>
      </c>
      <c r="C43" s="1">
        <v>0.13300000000000001</v>
      </c>
      <c r="D43" s="1">
        <v>0.44700000000000001</v>
      </c>
      <c r="E43" s="1">
        <v>0.58099999999999996</v>
      </c>
      <c r="F43" s="1">
        <v>0.94299999999999995</v>
      </c>
      <c r="G43">
        <v>0</v>
      </c>
    </row>
    <row r="44" spans="1:7" x14ac:dyDescent="0.25">
      <c r="A44">
        <v>4</v>
      </c>
      <c r="B44" s="1">
        <v>0.125</v>
      </c>
      <c r="C44" s="1">
        <v>0.214</v>
      </c>
      <c r="D44" s="1">
        <v>0.71599999999999997</v>
      </c>
      <c r="E44" s="1">
        <v>0.92700000000000005</v>
      </c>
      <c r="F44" s="1">
        <v>1.49</v>
      </c>
      <c r="G44">
        <v>0</v>
      </c>
    </row>
    <row r="45" spans="1:7" x14ac:dyDescent="0.25">
      <c r="A45">
        <v>5</v>
      </c>
      <c r="B45" s="1">
        <v>0.14199999999999999</v>
      </c>
      <c r="C45" s="1">
        <v>0.24099999999999999</v>
      </c>
      <c r="D45" s="1">
        <v>0.84099999999999997</v>
      </c>
      <c r="E45" s="1">
        <v>1.1100000000000001</v>
      </c>
      <c r="F45" s="1">
        <v>1.83</v>
      </c>
      <c r="G45">
        <v>0</v>
      </c>
    </row>
    <row r="46" spans="1:7" x14ac:dyDescent="0.25">
      <c r="A46">
        <v>6</v>
      </c>
      <c r="B46" s="1">
        <v>0.107</v>
      </c>
      <c r="C46" s="1">
        <v>0.18099999999999999</v>
      </c>
      <c r="D46" s="1">
        <v>0.70399999999999996</v>
      </c>
      <c r="E46" s="1">
        <v>0.95099999999999996</v>
      </c>
      <c r="F46" s="1">
        <v>1.62</v>
      </c>
      <c r="G46">
        <v>0</v>
      </c>
    </row>
    <row r="47" spans="1:7" x14ac:dyDescent="0.25">
      <c r="A47">
        <v>7</v>
      </c>
      <c r="B47" s="1">
        <v>8.2900000000000001E-2</v>
      </c>
      <c r="C47" s="1">
        <v>0.14099999999999999</v>
      </c>
      <c r="D47" s="1">
        <v>0.58499999999999996</v>
      </c>
      <c r="E47" s="1">
        <v>0.79700000000000004</v>
      </c>
      <c r="F47" s="1">
        <v>1.39</v>
      </c>
      <c r="G47">
        <v>0</v>
      </c>
    </row>
    <row r="48" spans="1:7" x14ac:dyDescent="0.25">
      <c r="A48">
        <v>8</v>
      </c>
      <c r="B48" s="1">
        <v>6.5799999999999997E-2</v>
      </c>
      <c r="C48" s="1">
        <v>0.113</v>
      </c>
      <c r="D48" s="1">
        <v>0.49399999999999999</v>
      </c>
      <c r="E48" s="1">
        <v>0.67800000000000005</v>
      </c>
      <c r="F48" s="1">
        <v>1.17</v>
      </c>
      <c r="G48">
        <v>0</v>
      </c>
    </row>
    <row r="49" spans="1:7" x14ac:dyDescent="0.25">
      <c r="A49">
        <v>9</v>
      </c>
      <c r="B49" s="1">
        <v>2.7400000000000001E-2</v>
      </c>
      <c r="C49" s="1">
        <v>4.7800000000000002E-2</v>
      </c>
      <c r="D49" s="1">
        <v>0.23599999999999999</v>
      </c>
      <c r="E49" s="1">
        <v>0.32800000000000001</v>
      </c>
      <c r="F49" s="1">
        <v>0.58399999999999996</v>
      </c>
      <c r="G49">
        <v>0</v>
      </c>
    </row>
    <row r="50" spans="1:7" x14ac:dyDescent="0.25">
      <c r="A50">
        <v>10</v>
      </c>
      <c r="B50" s="1">
        <v>9.1699999999999993E-3</v>
      </c>
      <c r="C50" s="1">
        <v>1.67E-2</v>
      </c>
      <c r="D50" s="1">
        <v>9.8100000000000007E-2</v>
      </c>
      <c r="E50" s="1">
        <v>0.13900000000000001</v>
      </c>
      <c r="F50" s="1">
        <v>0.255</v>
      </c>
      <c r="G50">
        <v>0</v>
      </c>
    </row>
    <row r="51" spans="1:7" x14ac:dyDescent="0.25">
      <c r="A51">
        <v>11</v>
      </c>
      <c r="B51" s="1">
        <v>4.0600000000000002E-3</v>
      </c>
      <c r="C51" s="1">
        <v>7.8100000000000001E-3</v>
      </c>
      <c r="D51" s="1">
        <v>5.8299999999999998E-2</v>
      </c>
      <c r="E51" s="1">
        <v>8.3099999999999993E-2</v>
      </c>
      <c r="F51" s="1">
        <v>0.152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4.2099999999999999E-2</v>
      </c>
      <c r="C54" s="1">
        <v>8.4500000000000006E-2</v>
      </c>
      <c r="D54" s="1">
        <v>0.51500000000000001</v>
      </c>
      <c r="E54" s="1">
        <v>0.75800000000000001</v>
      </c>
      <c r="F54" s="1">
        <v>1.53</v>
      </c>
      <c r="G54">
        <v>0</v>
      </c>
    </row>
    <row r="55" spans="1:7" x14ac:dyDescent="0.25">
      <c r="A55">
        <v>2</v>
      </c>
      <c r="B55" s="1">
        <v>5.57E-2</v>
      </c>
      <c r="C55" s="1">
        <v>0.114</v>
      </c>
      <c r="D55" s="1">
        <v>0.69399999999999995</v>
      </c>
      <c r="E55" s="1">
        <v>1.03</v>
      </c>
      <c r="F55" s="1">
        <v>2.1</v>
      </c>
      <c r="G55">
        <v>0</v>
      </c>
    </row>
    <row r="56" spans="1:7" x14ac:dyDescent="0.25">
      <c r="A56">
        <v>3</v>
      </c>
      <c r="B56" s="1">
        <v>7.1199999999999999E-2</v>
      </c>
      <c r="C56" s="1">
        <v>0.14699999999999999</v>
      </c>
      <c r="D56" s="1">
        <v>0.89800000000000002</v>
      </c>
      <c r="E56" s="1">
        <v>1.34</v>
      </c>
      <c r="F56" s="1">
        <v>2.79</v>
      </c>
      <c r="G56">
        <v>0</v>
      </c>
    </row>
    <row r="57" spans="1:7" x14ac:dyDescent="0.25">
      <c r="A57">
        <v>4</v>
      </c>
      <c r="B57" s="1">
        <v>9.2999999999999999E-2</v>
      </c>
      <c r="C57" s="1">
        <v>0.189</v>
      </c>
      <c r="D57" s="1">
        <v>1.1000000000000001</v>
      </c>
      <c r="E57" s="1">
        <v>1.62</v>
      </c>
      <c r="F57" s="1">
        <v>3.37</v>
      </c>
      <c r="G57">
        <v>0</v>
      </c>
    </row>
    <row r="58" spans="1:7" x14ac:dyDescent="0.25">
      <c r="A58">
        <v>5</v>
      </c>
      <c r="B58" s="1">
        <v>7.8200000000000006E-2</v>
      </c>
      <c r="C58" s="1">
        <v>0.153</v>
      </c>
      <c r="D58" s="1">
        <v>0.92300000000000004</v>
      </c>
      <c r="E58" s="1">
        <v>1.38</v>
      </c>
      <c r="F58" s="1">
        <v>2.87</v>
      </c>
      <c r="G58">
        <v>0</v>
      </c>
    </row>
    <row r="59" spans="1:7" x14ac:dyDescent="0.25">
      <c r="A59">
        <v>6</v>
      </c>
      <c r="B59" s="1">
        <v>5.4199999999999998E-2</v>
      </c>
      <c r="C59" s="1">
        <v>0.107</v>
      </c>
      <c r="D59" s="1">
        <v>0.69799999999999995</v>
      </c>
      <c r="E59" s="1">
        <v>1.04</v>
      </c>
      <c r="F59" s="1">
        <v>2.12</v>
      </c>
      <c r="G59">
        <v>0</v>
      </c>
    </row>
    <row r="60" spans="1:7" x14ac:dyDescent="0.25">
      <c r="A60">
        <v>7</v>
      </c>
      <c r="B60" s="1">
        <v>3.7999999999999999E-2</v>
      </c>
      <c r="C60" s="1">
        <v>7.4999999999999997E-2</v>
      </c>
      <c r="D60" s="1">
        <v>0.51800000000000002</v>
      </c>
      <c r="E60" s="1">
        <v>0.77200000000000002</v>
      </c>
      <c r="F60" s="1">
        <v>1.57</v>
      </c>
      <c r="G60">
        <v>0</v>
      </c>
    </row>
    <row r="61" spans="1:7" x14ac:dyDescent="0.25">
      <c r="A61">
        <v>8</v>
      </c>
      <c r="B61" s="1">
        <v>2.9499999999999998E-2</v>
      </c>
      <c r="C61" s="1">
        <v>5.8000000000000003E-2</v>
      </c>
      <c r="D61" s="1">
        <v>0.41299999999999998</v>
      </c>
      <c r="E61" s="1">
        <v>0.61799999999999999</v>
      </c>
      <c r="F61" s="1">
        <v>1.26</v>
      </c>
      <c r="G61">
        <v>0</v>
      </c>
    </row>
    <row r="62" spans="1:7" x14ac:dyDescent="0.25">
      <c r="A62">
        <v>9</v>
      </c>
      <c r="B62" s="1">
        <v>1.3100000000000001E-2</v>
      </c>
      <c r="C62" s="1">
        <v>2.6800000000000001E-2</v>
      </c>
      <c r="D62" s="1">
        <v>0.23499999999999999</v>
      </c>
      <c r="E62" s="1">
        <v>0.35399999999999998</v>
      </c>
      <c r="F62" s="1">
        <v>0.72399999999999998</v>
      </c>
      <c r="G62">
        <v>0</v>
      </c>
    </row>
    <row r="63" spans="1:7" x14ac:dyDescent="0.25">
      <c r="A63">
        <v>10</v>
      </c>
      <c r="B63" s="1">
        <v>5.3E-3</v>
      </c>
      <c r="C63" s="1">
        <v>1.12E-2</v>
      </c>
      <c r="D63" s="1">
        <v>0.121</v>
      </c>
      <c r="E63" s="1">
        <v>0.17899999999999999</v>
      </c>
      <c r="F63" s="1">
        <v>0.35499999999999998</v>
      </c>
      <c r="G63">
        <v>0</v>
      </c>
    </row>
    <row r="64" spans="1:7" x14ac:dyDescent="0.25">
      <c r="A64">
        <v>11</v>
      </c>
      <c r="B64" s="1">
        <v>2.4499999999999999E-3</v>
      </c>
      <c r="C64" s="1">
        <v>5.7499999999999999E-3</v>
      </c>
      <c r="D64" s="1">
        <v>6.3700000000000007E-2</v>
      </c>
      <c r="E64" s="1">
        <v>9.2600000000000002E-2</v>
      </c>
      <c r="F64" s="1">
        <v>0.17599999999999999</v>
      </c>
      <c r="G64">
        <v>10000</v>
      </c>
    </row>
    <row r="66" spans="1:7" x14ac:dyDescent="0.25">
      <c r="A66" t="s">
        <v>50</v>
      </c>
    </row>
    <row r="67" spans="1:7" x14ac:dyDescent="0.25">
      <c r="A67">
        <v>1</v>
      </c>
      <c r="B67" s="1">
        <v>5.0599999999999999E-2</v>
      </c>
      <c r="C67" s="1">
        <v>8.9499999999999996E-2</v>
      </c>
      <c r="D67" s="1">
        <v>0.40500000000000003</v>
      </c>
      <c r="E67" s="1">
        <v>0.56799999999999995</v>
      </c>
      <c r="F67" s="1">
        <v>1.07</v>
      </c>
      <c r="G67">
        <v>0</v>
      </c>
    </row>
    <row r="68" spans="1:7" x14ac:dyDescent="0.25">
      <c r="A68">
        <v>2</v>
      </c>
      <c r="B68" s="1">
        <v>5.9799999999999999E-2</v>
      </c>
      <c r="C68" s="1">
        <v>0.106</v>
      </c>
      <c r="D68" s="1">
        <v>0.47499999999999998</v>
      </c>
      <c r="E68" s="1">
        <v>0.66700000000000004</v>
      </c>
      <c r="F68" s="1">
        <v>1.26</v>
      </c>
      <c r="G68">
        <v>0</v>
      </c>
    </row>
    <row r="69" spans="1:7" x14ac:dyDescent="0.25">
      <c r="A69">
        <v>3</v>
      </c>
      <c r="B69" s="1">
        <v>7.0099999999999996E-2</v>
      </c>
      <c r="C69" s="1">
        <v>0.125</v>
      </c>
      <c r="D69" s="1">
        <v>0.55100000000000005</v>
      </c>
      <c r="E69" s="1">
        <v>0.77600000000000002</v>
      </c>
      <c r="F69" s="1">
        <v>1.48</v>
      </c>
      <c r="G69">
        <v>0</v>
      </c>
    </row>
    <row r="70" spans="1:7" x14ac:dyDescent="0.25">
      <c r="A70">
        <v>4</v>
      </c>
      <c r="B70" s="1">
        <v>0.127</v>
      </c>
      <c r="C70" s="1">
        <v>0.22700000000000001</v>
      </c>
      <c r="D70" s="1">
        <v>0.999</v>
      </c>
      <c r="E70" s="1">
        <v>1.41</v>
      </c>
      <c r="F70" s="1">
        <v>2.74</v>
      </c>
      <c r="G70">
        <v>0</v>
      </c>
    </row>
    <row r="71" spans="1:7" x14ac:dyDescent="0.25">
      <c r="A71">
        <v>5</v>
      </c>
      <c r="B71" s="1">
        <v>0.104</v>
      </c>
      <c r="C71" s="1">
        <v>0.185</v>
      </c>
      <c r="D71" s="1">
        <v>0.83799999999999997</v>
      </c>
      <c r="E71" s="1">
        <v>1.19</v>
      </c>
      <c r="F71" s="1">
        <v>2.29</v>
      </c>
      <c r="G71">
        <v>0</v>
      </c>
    </row>
    <row r="72" spans="1:7" x14ac:dyDescent="0.25">
      <c r="A72">
        <v>6</v>
      </c>
      <c r="B72" s="1">
        <v>7.2099999999999997E-2</v>
      </c>
      <c r="C72" s="1">
        <v>0.128</v>
      </c>
      <c r="D72" s="1">
        <v>0.61499999999999999</v>
      </c>
      <c r="E72" s="1">
        <v>0.876</v>
      </c>
      <c r="F72" s="1">
        <v>1.69</v>
      </c>
      <c r="G72">
        <v>0</v>
      </c>
    </row>
    <row r="73" spans="1:7" x14ac:dyDescent="0.25">
      <c r="A73">
        <v>7</v>
      </c>
      <c r="B73" s="1">
        <v>5.5899999999999998E-2</v>
      </c>
      <c r="C73" s="1">
        <v>9.9500000000000005E-2</v>
      </c>
      <c r="D73" s="1">
        <v>0.51</v>
      </c>
      <c r="E73" s="1">
        <v>0.73499999999999999</v>
      </c>
      <c r="F73" s="1">
        <v>1.43</v>
      </c>
      <c r="G73">
        <v>0</v>
      </c>
    </row>
    <row r="74" spans="1:7" x14ac:dyDescent="0.25">
      <c r="A74">
        <v>8</v>
      </c>
      <c r="B74" s="1">
        <v>4.2999999999999997E-2</v>
      </c>
      <c r="C74" s="1">
        <v>7.6700000000000004E-2</v>
      </c>
      <c r="D74" s="1">
        <v>0.41799999999999998</v>
      </c>
      <c r="E74" s="1">
        <v>0.60699999999999998</v>
      </c>
      <c r="F74" s="1">
        <v>1.19</v>
      </c>
      <c r="G74">
        <v>0</v>
      </c>
    </row>
    <row r="75" spans="1:7" x14ac:dyDescent="0.25">
      <c r="A75">
        <v>9</v>
      </c>
      <c r="B75" s="1">
        <v>1.7899999999999999E-2</v>
      </c>
      <c r="C75" s="1">
        <v>3.32E-2</v>
      </c>
      <c r="D75" s="1">
        <v>0.23200000000000001</v>
      </c>
      <c r="E75" s="1">
        <v>0.34699999999999998</v>
      </c>
      <c r="F75" s="1">
        <v>0.70099999999999996</v>
      </c>
      <c r="G75">
        <v>0</v>
      </c>
    </row>
    <row r="76" spans="1:7" x14ac:dyDescent="0.25">
      <c r="A76">
        <v>10</v>
      </c>
      <c r="B76" s="1">
        <v>6.3E-3</v>
      </c>
      <c r="C76" s="1">
        <v>1.21E-2</v>
      </c>
      <c r="D76" s="1">
        <v>0.105</v>
      </c>
      <c r="E76" s="1">
        <v>0.16</v>
      </c>
      <c r="F76" s="1">
        <v>0.33</v>
      </c>
      <c r="G76">
        <v>0</v>
      </c>
    </row>
    <row r="77" spans="1:7" x14ac:dyDescent="0.25">
      <c r="A77">
        <v>11</v>
      </c>
      <c r="B77" s="1">
        <v>3.1700000000000001E-3</v>
      </c>
      <c r="C77" s="1">
        <v>6.3600000000000002E-3</v>
      </c>
      <c r="D77" s="1">
        <v>5.8099999999999999E-2</v>
      </c>
      <c r="E77" s="1">
        <v>8.7400000000000005E-2</v>
      </c>
      <c r="F77" s="1">
        <v>0.17899999999999999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15</v>
      </c>
      <c r="E4" s="19">
        <f t="shared" ref="E4:E9" si="0">IF($C$17="max",80,60)</f>
        <v>60</v>
      </c>
      <c r="F4" s="20">
        <f>D4/SIN(E4*PI()/180)</f>
        <v>17.320508075688775</v>
      </c>
      <c r="G4" s="20">
        <v>6</v>
      </c>
      <c r="H4" s="22">
        <f>3.93+1.02*LOG(C4*F4)</f>
        <v>6.780760390689661</v>
      </c>
      <c r="I4" s="20">
        <v>1</v>
      </c>
      <c r="J4" s="21">
        <f t="shared" ref="J4:J12" si="1">$C$2*C4*F4*1000000*B4*0.001</f>
        <v>748245948869755</v>
      </c>
      <c r="K4" s="20">
        <f>POWER(10,1.5*G4+9.05)</f>
        <v>1.1220184543019693E+18</v>
      </c>
      <c r="L4" s="20">
        <f>POWER(10,1.5*H4+9.05)</f>
        <v>1.6639512030169131E+19</v>
      </c>
      <c r="M4" s="25">
        <f>J4*(1.5-I4)/I4*(1-O4)/O4/(L4-K4)</f>
        <v>1.2142046764335344E-4</v>
      </c>
      <c r="N4" s="26">
        <f>J4/L4</f>
        <v>4.4968022350241334E-5</v>
      </c>
      <c r="O4">
        <f>POWER(10,-I4*(H4-G4))</f>
        <v>0.16566837382927743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15</v>
      </c>
      <c r="E5" s="19">
        <f t="shared" si="0"/>
        <v>60</v>
      </c>
      <c r="F5" s="20">
        <f t="shared" ref="F5:F12" si="2">D5/SIN(E5*PI()/180)</f>
        <v>17.320508075688775</v>
      </c>
      <c r="G5" s="20">
        <v>6</v>
      </c>
      <c r="H5" s="22">
        <f t="shared" ref="H5:H12" si="3">3.93+1.02*LOG(C5*F5)</f>
        <v>6.6533228793491954</v>
      </c>
      <c r="I5" s="20">
        <v>1</v>
      </c>
      <c r="J5" s="21">
        <f t="shared" si="1"/>
        <v>561184461652316.37</v>
      </c>
      <c r="K5" s="20">
        <f t="shared" ref="K5:L12" si="4">POWER(10,1.5*G5+9.05)</f>
        <v>1.1220184543019693E+18</v>
      </c>
      <c r="L5" s="20">
        <f t="shared" si="4"/>
        <v>1.071480616822049E+19</v>
      </c>
      <c r="M5" s="25">
        <f t="shared" ref="M5:M12" si="5">J5*(1.5-I5)/I5*(1-O5)/O5/(L5-K5)</f>
        <v>1.0240961794815433E-4</v>
      </c>
      <c r="N5" s="26">
        <f t="shared" ref="N5:N12" si="6">J5/L5</f>
        <v>5.2374672284484047E-5</v>
      </c>
      <c r="O5">
        <f t="shared" ref="O5:O12" si="7">POWER(10,-I5*(H5-G5))</f>
        <v>0.22216575692492838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15</v>
      </c>
      <c r="E6" s="19">
        <f t="shared" si="0"/>
        <v>60</v>
      </c>
      <c r="F6" s="20">
        <f t="shared" si="2"/>
        <v>17.320508075688775</v>
      </c>
      <c r="G6" s="20">
        <v>6</v>
      </c>
      <c r="H6" s="22">
        <f t="shared" si="3"/>
        <v>6.5203824354842892</v>
      </c>
      <c r="I6" s="20">
        <v>1</v>
      </c>
      <c r="J6" s="21">
        <f t="shared" si="1"/>
        <v>415692193816530.62</v>
      </c>
      <c r="K6" s="20">
        <f t="shared" si="4"/>
        <v>1.1220184543019693E+18</v>
      </c>
      <c r="L6" s="20">
        <f t="shared" si="4"/>
        <v>6.769765935552041E+18</v>
      </c>
      <c r="M6" s="25">
        <f t="shared" si="5"/>
        <v>8.5167288982526906E-5</v>
      </c>
      <c r="N6" s="26">
        <f t="shared" si="6"/>
        <v>6.1404219551149515E-5</v>
      </c>
      <c r="O6">
        <f t="shared" si="7"/>
        <v>0.30172935509270127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15</v>
      </c>
      <c r="E7" s="19">
        <f t="shared" si="0"/>
        <v>60</v>
      </c>
      <c r="F7" s="20">
        <f t="shared" si="2"/>
        <v>17.320508075688775</v>
      </c>
      <c r="G7" s="20">
        <v>6</v>
      </c>
      <c r="H7" s="22">
        <f t="shared" si="3"/>
        <v>6.3929449241438228</v>
      </c>
      <c r="I7" s="20">
        <v>1</v>
      </c>
      <c r="J7" s="21">
        <f t="shared" si="1"/>
        <v>389711431702997.44</v>
      </c>
      <c r="K7" s="20">
        <f t="shared" si="4"/>
        <v>1.1220184543019693E+18</v>
      </c>
      <c r="L7" s="20">
        <f t="shared" si="4"/>
        <v>4.3593063109149763E+18</v>
      </c>
      <c r="M7" s="25">
        <f t="shared" si="5"/>
        <v>8.8565737630161924E-5</v>
      </c>
      <c r="N7" s="26">
        <f t="shared" si="6"/>
        <v>8.9397579318348187E-5</v>
      </c>
      <c r="O7">
        <f t="shared" si="7"/>
        <v>0.40462720198919566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15</v>
      </c>
      <c r="E8" s="19">
        <f t="shared" si="0"/>
        <v>60</v>
      </c>
      <c r="F8" s="20">
        <f t="shared" si="2"/>
        <v>17.320508075688775</v>
      </c>
      <c r="G8" s="20">
        <v>6</v>
      </c>
      <c r="H8" s="22">
        <f t="shared" si="3"/>
        <v>6.9262812443297674</v>
      </c>
      <c r="I8" s="20">
        <v>1</v>
      </c>
      <c r="J8" s="21">
        <f t="shared" si="1"/>
        <v>1299038105676658.2</v>
      </c>
      <c r="K8" s="20">
        <f t="shared" si="4"/>
        <v>1.1220184543019693E+18</v>
      </c>
      <c r="L8" s="20">
        <f t="shared" si="4"/>
        <v>2.7505647090044547E+19</v>
      </c>
      <c r="M8" s="25">
        <f t="shared" si="5"/>
        <v>1.8313058222590246E-4</v>
      </c>
      <c r="N8" s="26">
        <f t="shared" si="6"/>
        <v>4.7228051077076273E-5</v>
      </c>
      <c r="O8">
        <f t="shared" si="7"/>
        <v>0.11850011059530206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15</v>
      </c>
      <c r="E9" s="19">
        <f t="shared" si="0"/>
        <v>60</v>
      </c>
      <c r="F9" s="20">
        <f t="shared" si="2"/>
        <v>17.320508075688775</v>
      </c>
      <c r="G9" s="20">
        <v>6</v>
      </c>
      <c r="H9" s="22">
        <f t="shared" si="3"/>
        <v>6.7682812451443093</v>
      </c>
      <c r="I9" s="20">
        <v>1</v>
      </c>
      <c r="J9" s="21">
        <f t="shared" si="1"/>
        <v>909326673973660.87</v>
      </c>
      <c r="K9" s="20">
        <f t="shared" si="4"/>
        <v>1.1220184543019693E+18</v>
      </c>
      <c r="L9" s="20">
        <f t="shared" si="4"/>
        <v>1.5937561282599979E+19</v>
      </c>
      <c r="M9" s="25">
        <f t="shared" si="5"/>
        <v>1.4930390242685033E-4</v>
      </c>
      <c r="N9" s="26">
        <f t="shared" si="6"/>
        <v>5.7055571919050694E-5</v>
      </c>
      <c r="O9">
        <f t="shared" si="7"/>
        <v>0.17049779032790366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15</v>
      </c>
      <c r="E10" s="19">
        <f>IF($C$17="max",60,40)</f>
        <v>40</v>
      </c>
      <c r="F10" s="20">
        <f t="shared" si="2"/>
        <v>23.335857402906189</v>
      </c>
      <c r="G10" s="20">
        <v>6</v>
      </c>
      <c r="H10" s="22">
        <f t="shared" si="3"/>
        <v>6.9128127883319443</v>
      </c>
      <c r="I10" s="20">
        <v>1</v>
      </c>
      <c r="J10" s="21">
        <f t="shared" si="1"/>
        <v>252027259951386.84</v>
      </c>
      <c r="K10" s="20">
        <f t="shared" si="4"/>
        <v>1.1220184543019693E+18</v>
      </c>
      <c r="L10" s="20">
        <f t="shared" si="4"/>
        <v>2.6255432849302675E+19</v>
      </c>
      <c r="M10" s="25">
        <f t="shared" si="5"/>
        <v>3.6004620965154482E-5</v>
      </c>
      <c r="N10" s="26">
        <f t="shared" si="6"/>
        <v>9.5990517999812939E-6</v>
      </c>
      <c r="O10">
        <f t="shared" si="7"/>
        <v>0.12223264558520136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15</v>
      </c>
      <c r="E11" s="19">
        <f>IF($C$17="max",60,40)</f>
        <v>40</v>
      </c>
      <c r="F11" s="20">
        <f t="shared" si="2"/>
        <v>23.335857402906189</v>
      </c>
      <c r="G11" s="20">
        <v>6</v>
      </c>
      <c r="H11" s="22">
        <f t="shared" si="3"/>
        <v>6.553586619858355</v>
      </c>
      <c r="I11" s="20">
        <v>1</v>
      </c>
      <c r="J11" s="21">
        <f t="shared" si="1"/>
        <v>112012115533949.72</v>
      </c>
      <c r="K11" s="20">
        <f t="shared" si="4"/>
        <v>1.1220184543019693E+18</v>
      </c>
      <c r="L11" s="20">
        <f t="shared" si="4"/>
        <v>7.5924148472656988E+18</v>
      </c>
      <c r="M11" s="25">
        <f t="shared" si="5"/>
        <v>2.2310662931184297E-5</v>
      </c>
      <c r="N11" s="26">
        <f t="shared" si="6"/>
        <v>1.4753160593469059E-5</v>
      </c>
      <c r="O11">
        <f t="shared" si="7"/>
        <v>0.2795203169841281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15</v>
      </c>
      <c r="E12" s="19">
        <f>IF($C$17="max",60,40)</f>
        <v>40</v>
      </c>
      <c r="F12" s="20">
        <f t="shared" si="2"/>
        <v>23.335857402906189</v>
      </c>
      <c r="G12" s="20">
        <v>6</v>
      </c>
      <c r="H12" s="22">
        <f t="shared" si="3"/>
        <v>6.7853752769914788</v>
      </c>
      <c r="I12" s="20">
        <v>1</v>
      </c>
      <c r="J12" s="21">
        <f t="shared" si="1"/>
        <v>189020444963540.12</v>
      </c>
      <c r="K12" s="20">
        <f t="shared" si="4"/>
        <v>1.1220184543019693E+18</v>
      </c>
      <c r="L12" s="20">
        <f t="shared" si="4"/>
        <v>1.6906858406240635E+19</v>
      </c>
      <c r="M12" s="25">
        <f t="shared" si="5"/>
        <v>3.0539584949266738E-5</v>
      </c>
      <c r="N12" s="26">
        <f t="shared" si="6"/>
        <v>1.1180104571868252E-5</v>
      </c>
      <c r="O12">
        <f t="shared" si="7"/>
        <v>0.1639172740076337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1.2142046764335344E-4</v>
      </c>
      <c r="K16" s="20">
        <f>1/J16</f>
        <v>8235.843753602443</v>
      </c>
      <c r="L16" s="37">
        <f>H4</f>
        <v>6.780760390689661</v>
      </c>
      <c r="M16" s="20"/>
      <c r="N16" s="20"/>
    </row>
    <row r="17" spans="1:14" ht="16" thickBot="1" x14ac:dyDescent="0.4">
      <c r="A17" s="126" t="s">
        <v>30</v>
      </c>
      <c r="B17" s="127">
        <v>15</v>
      </c>
      <c r="C17" s="127" t="s">
        <v>32</v>
      </c>
      <c r="D17" s="127" t="s">
        <v>32</v>
      </c>
      <c r="E17" s="127" t="s">
        <v>29</v>
      </c>
      <c r="F17" s="128">
        <v>5</v>
      </c>
      <c r="G17" s="20"/>
      <c r="H17" s="20"/>
      <c r="I17" s="32" t="s">
        <v>38</v>
      </c>
      <c r="J17" s="33">
        <f>IF($A$17="FR",IF($E$17="GR",M5,N5),0.00000000001)</f>
        <v>1.0240961794815433E-4</v>
      </c>
      <c r="K17" s="20">
        <f t="shared" ref="K17:K24" si="9">1/J17</f>
        <v>9764.707847130705</v>
      </c>
      <c r="L17" s="37">
        <f t="shared" ref="L17:L24" si="10">H5</f>
        <v>6.6533228793491954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>IF($A$17="FR",IF($E$17="GR",M6,N6),0.00000000001)</f>
        <v>8.5167288982526906E-5</v>
      </c>
      <c r="K18" s="20">
        <f t="shared" si="9"/>
        <v>11741.597178291797</v>
      </c>
      <c r="L18" s="37">
        <f t="shared" si="10"/>
        <v>6.5203824354842892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9"/>
        <v>100000000000</v>
      </c>
      <c r="L19" s="37">
        <f t="shared" si="10"/>
        <v>6.3929449241438228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1">IF($A$17="FFN",IF($E$17="GR",M8,N8),0.00000000001)</f>
        <v>9.9999999999999994E-12</v>
      </c>
      <c r="K20" s="20">
        <f t="shared" si="9"/>
        <v>100000000000</v>
      </c>
      <c r="L20" s="37">
        <f t="shared" si="10"/>
        <v>6.9262812443297674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1"/>
        <v>9.9999999999999994E-12</v>
      </c>
      <c r="K21" s="20">
        <f t="shared" si="9"/>
        <v>100000000000</v>
      </c>
      <c r="L21" s="37">
        <f t="shared" si="10"/>
        <v>6.7682812451443093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3.6004620965154482E-5</v>
      </c>
      <c r="K22" s="20">
        <f t="shared" si="9"/>
        <v>27774.212675861989</v>
      </c>
      <c r="L22" s="37">
        <f t="shared" si="10"/>
        <v>6.9128127883319443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2">IF($E$17="GR",M11,N11)</f>
        <v>2.2310662931184297E-5</v>
      </c>
      <c r="K23" s="20">
        <f t="shared" si="9"/>
        <v>44821.617496729305</v>
      </c>
      <c r="L23" s="37">
        <f t="shared" si="10"/>
        <v>6.553586619858355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2"/>
        <v>3.0539584949266738E-5</v>
      </c>
      <c r="K24" s="20">
        <f t="shared" si="9"/>
        <v>32744.387379894964</v>
      </c>
      <c r="L24" s="37">
        <f t="shared" si="10"/>
        <v>6.7853752769914788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3.56E-2</v>
      </c>
      <c r="C28" s="1">
        <v>5.8900000000000001E-2</v>
      </c>
      <c r="D28" s="1">
        <v>0.22900000000000001</v>
      </c>
      <c r="E28" s="1">
        <v>0.313</v>
      </c>
      <c r="F28" s="1">
        <v>0.55200000000000005</v>
      </c>
      <c r="G28">
        <v>0</v>
      </c>
    </row>
    <row r="29" spans="1:14" x14ac:dyDescent="0.25">
      <c r="A29">
        <v>2</v>
      </c>
      <c r="B29" s="1">
        <v>4.0399999999999998E-2</v>
      </c>
      <c r="C29" s="1">
        <v>6.7000000000000004E-2</v>
      </c>
      <c r="D29" s="1">
        <v>0.26300000000000001</v>
      </c>
      <c r="E29" s="1">
        <v>0.36199999999999999</v>
      </c>
      <c r="F29" s="1">
        <v>0.64100000000000001</v>
      </c>
      <c r="G29">
        <v>0</v>
      </c>
    </row>
    <row r="30" spans="1:14" x14ac:dyDescent="0.25">
      <c r="A30">
        <v>3</v>
      </c>
      <c r="B30" s="1">
        <v>5.11E-2</v>
      </c>
      <c r="C30" s="1">
        <v>8.5900000000000004E-2</v>
      </c>
      <c r="D30" s="1">
        <v>0.34399999999999997</v>
      </c>
      <c r="E30" s="1">
        <v>0.47399999999999998</v>
      </c>
      <c r="F30" s="1">
        <v>0.84199999999999997</v>
      </c>
      <c r="G30">
        <v>0</v>
      </c>
    </row>
    <row r="31" spans="1:14" x14ac:dyDescent="0.25">
      <c r="A31">
        <v>4</v>
      </c>
      <c r="B31" s="1">
        <v>8.5599999999999996E-2</v>
      </c>
      <c r="C31" s="1">
        <v>0.14299999999999999</v>
      </c>
      <c r="D31" s="1">
        <v>0.55600000000000005</v>
      </c>
      <c r="E31" s="1">
        <v>0.76100000000000001</v>
      </c>
      <c r="F31" s="1">
        <v>1.36</v>
      </c>
      <c r="G31">
        <v>0</v>
      </c>
    </row>
    <row r="32" spans="1:14" x14ac:dyDescent="0.25">
      <c r="A32">
        <v>5</v>
      </c>
      <c r="B32" s="1">
        <v>8.6900000000000005E-2</v>
      </c>
      <c r="C32" s="1">
        <v>0.13900000000000001</v>
      </c>
      <c r="D32" s="1">
        <v>0.53100000000000003</v>
      </c>
      <c r="E32" s="1">
        <v>0.73499999999999999</v>
      </c>
      <c r="F32" s="1">
        <v>1.35</v>
      </c>
      <c r="G32">
        <v>0</v>
      </c>
    </row>
    <row r="33" spans="1:7" x14ac:dyDescent="0.25">
      <c r="A33">
        <v>6</v>
      </c>
      <c r="B33" s="1">
        <v>6.1699999999999998E-2</v>
      </c>
      <c r="C33" s="1">
        <v>9.6799999999999997E-2</v>
      </c>
      <c r="D33" s="1">
        <v>0.36599999999999999</v>
      </c>
      <c r="E33" s="1">
        <v>0.51200000000000001</v>
      </c>
      <c r="F33" s="1">
        <v>0.95599999999999996</v>
      </c>
      <c r="G33">
        <v>0</v>
      </c>
    </row>
    <row r="34" spans="1:7" x14ac:dyDescent="0.25">
      <c r="A34">
        <v>7</v>
      </c>
      <c r="B34" s="1">
        <v>4.4600000000000001E-2</v>
      </c>
      <c r="C34" s="1">
        <v>7.0800000000000002E-2</v>
      </c>
      <c r="D34" s="1">
        <v>0.28799999999999998</v>
      </c>
      <c r="E34" s="1">
        <v>0.40699999999999997</v>
      </c>
      <c r="F34" s="1">
        <v>0.77300000000000002</v>
      </c>
      <c r="G34">
        <v>0</v>
      </c>
    </row>
    <row r="35" spans="1:7" x14ac:dyDescent="0.25">
      <c r="A35">
        <v>8</v>
      </c>
      <c r="B35" s="1">
        <v>3.1199999999999999E-2</v>
      </c>
      <c r="C35" s="1">
        <v>0.05</v>
      </c>
      <c r="D35" s="1">
        <v>0.20899999999999999</v>
      </c>
      <c r="E35" s="1">
        <v>0.29699999999999999</v>
      </c>
      <c r="F35" s="1">
        <v>0.56899999999999995</v>
      </c>
      <c r="G35">
        <v>0</v>
      </c>
    </row>
    <row r="36" spans="1:7" x14ac:dyDescent="0.25">
      <c r="A36">
        <v>9</v>
      </c>
      <c r="B36" s="1">
        <v>1.2200000000000001E-2</v>
      </c>
      <c r="C36" s="1">
        <v>0.02</v>
      </c>
      <c r="D36" s="1">
        <v>9.2899999999999996E-2</v>
      </c>
      <c r="E36" s="1">
        <v>0.13500000000000001</v>
      </c>
      <c r="F36" s="1">
        <v>0.26800000000000002</v>
      </c>
      <c r="G36">
        <v>0</v>
      </c>
    </row>
    <row r="37" spans="1:7" x14ac:dyDescent="0.25">
      <c r="A37">
        <v>10</v>
      </c>
      <c r="B37" s="1">
        <v>4.47E-3</v>
      </c>
      <c r="C37" s="1">
        <v>7.4599999999999996E-3</v>
      </c>
      <c r="D37" s="1">
        <v>3.85E-2</v>
      </c>
      <c r="E37" s="1">
        <v>5.8099999999999999E-2</v>
      </c>
      <c r="F37" s="1">
        <v>0.122</v>
      </c>
      <c r="G37">
        <v>10000</v>
      </c>
    </row>
    <row r="38" spans="1:7" x14ac:dyDescent="0.25">
      <c r="A38">
        <v>11</v>
      </c>
      <c r="B38" s="1">
        <v>2.0500000000000002E-3</v>
      </c>
      <c r="C38" s="1">
        <v>3.5500000000000002E-3</v>
      </c>
      <c r="D38" s="1">
        <v>1.9800000000000002E-2</v>
      </c>
      <c r="E38" s="1">
        <v>3.0099999999999998E-2</v>
      </c>
      <c r="F38" s="1">
        <v>6.3700000000000007E-2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5.57E-2</v>
      </c>
      <c r="C41" s="1">
        <v>8.8300000000000003E-2</v>
      </c>
      <c r="D41" s="1">
        <v>0.28499999999999998</v>
      </c>
      <c r="E41" s="1">
        <v>0.38300000000000001</v>
      </c>
      <c r="F41" s="1">
        <v>0.66400000000000003</v>
      </c>
      <c r="G41">
        <v>0</v>
      </c>
    </row>
    <row r="42" spans="1:7" x14ac:dyDescent="0.25">
      <c r="A42">
        <v>2</v>
      </c>
      <c r="B42" s="1">
        <v>6.0299999999999999E-2</v>
      </c>
      <c r="C42" s="1">
        <v>9.5899999999999999E-2</v>
      </c>
      <c r="D42" s="1">
        <v>0.315</v>
      </c>
      <c r="E42" s="1">
        <v>0.42299999999999999</v>
      </c>
      <c r="F42" s="1">
        <v>0.73099999999999998</v>
      </c>
      <c r="G42">
        <v>0</v>
      </c>
    </row>
    <row r="43" spans="1:7" x14ac:dyDescent="0.25">
      <c r="A43">
        <v>3</v>
      </c>
      <c r="B43" s="1">
        <v>7.3899999999999993E-2</v>
      </c>
      <c r="C43" s="1">
        <v>0.12</v>
      </c>
      <c r="D43" s="1">
        <v>0.39600000000000002</v>
      </c>
      <c r="E43" s="1">
        <v>0.53100000000000003</v>
      </c>
      <c r="F43" s="1">
        <v>0.91600000000000004</v>
      </c>
      <c r="G43">
        <v>0</v>
      </c>
    </row>
    <row r="44" spans="1:7" x14ac:dyDescent="0.25">
      <c r="A44">
        <v>4</v>
      </c>
      <c r="B44" s="1">
        <v>0.11600000000000001</v>
      </c>
      <c r="C44" s="1">
        <v>0.192</v>
      </c>
      <c r="D44" s="1">
        <v>0.63800000000000001</v>
      </c>
      <c r="E44" s="1">
        <v>0.84399999999999997</v>
      </c>
      <c r="F44" s="1">
        <v>1.44</v>
      </c>
      <c r="G44">
        <v>0</v>
      </c>
    </row>
    <row r="45" spans="1:7" x14ac:dyDescent="0.25">
      <c r="A45">
        <v>5</v>
      </c>
      <c r="B45" s="1">
        <v>0.13100000000000001</v>
      </c>
      <c r="C45" s="1">
        <v>0.21299999999999999</v>
      </c>
      <c r="D45" s="1">
        <v>0.73</v>
      </c>
      <c r="E45" s="1">
        <v>0.99099999999999999</v>
      </c>
      <c r="F45" s="1">
        <v>1.74</v>
      </c>
      <c r="G45">
        <v>0</v>
      </c>
    </row>
    <row r="46" spans="1:7" x14ac:dyDescent="0.25">
      <c r="A46">
        <v>6</v>
      </c>
      <c r="B46" s="1">
        <v>9.8699999999999996E-2</v>
      </c>
      <c r="C46" s="1">
        <v>0.158</v>
      </c>
      <c r="D46" s="1">
        <v>0.57499999999999996</v>
      </c>
      <c r="E46" s="1">
        <v>0.80800000000000005</v>
      </c>
      <c r="F46" s="1">
        <v>1.52</v>
      </c>
      <c r="G46">
        <v>0</v>
      </c>
    </row>
    <row r="47" spans="1:7" x14ac:dyDescent="0.25">
      <c r="A47">
        <v>7</v>
      </c>
      <c r="B47" s="1">
        <v>7.6399999999999996E-2</v>
      </c>
      <c r="C47" s="1">
        <v>0.122</v>
      </c>
      <c r="D47" s="1">
        <v>0.46500000000000002</v>
      </c>
      <c r="E47" s="1">
        <v>0.66700000000000004</v>
      </c>
      <c r="F47" s="1">
        <v>1.28</v>
      </c>
      <c r="G47">
        <v>0</v>
      </c>
    </row>
    <row r="48" spans="1:7" x14ac:dyDescent="0.25">
      <c r="A48">
        <v>8</v>
      </c>
      <c r="B48" s="1">
        <v>6.08E-2</v>
      </c>
      <c r="C48" s="1">
        <v>9.6799999999999997E-2</v>
      </c>
      <c r="D48" s="1">
        <v>0.38</v>
      </c>
      <c r="E48" s="1">
        <v>0.54900000000000004</v>
      </c>
      <c r="F48" s="1">
        <v>1.07</v>
      </c>
      <c r="G48">
        <v>0</v>
      </c>
    </row>
    <row r="49" spans="1:7" x14ac:dyDescent="0.25">
      <c r="A49">
        <v>9</v>
      </c>
      <c r="B49" s="1">
        <v>2.52E-2</v>
      </c>
      <c r="C49" s="1">
        <v>4.0599999999999997E-2</v>
      </c>
      <c r="D49" s="1">
        <v>0.17100000000000001</v>
      </c>
      <c r="E49" s="1">
        <v>0.252</v>
      </c>
      <c r="F49" s="1">
        <v>0.50900000000000001</v>
      </c>
      <c r="G49">
        <v>0</v>
      </c>
    </row>
    <row r="50" spans="1:7" x14ac:dyDescent="0.25">
      <c r="A50">
        <v>10</v>
      </c>
      <c r="B50" s="1">
        <v>8.3999999999999995E-3</v>
      </c>
      <c r="C50" s="1">
        <v>1.38E-2</v>
      </c>
      <c r="D50" s="1">
        <v>6.4899999999999999E-2</v>
      </c>
      <c r="E50" s="1">
        <v>9.7000000000000003E-2</v>
      </c>
      <c r="F50" s="1">
        <v>0.19900000000000001</v>
      </c>
      <c r="G50">
        <v>0</v>
      </c>
    </row>
    <row r="51" spans="1:7" x14ac:dyDescent="0.25">
      <c r="A51">
        <v>11</v>
      </c>
      <c r="B51" s="1">
        <v>3.7799999999999999E-3</v>
      </c>
      <c r="C51" s="1">
        <v>6.2700000000000004E-3</v>
      </c>
      <c r="D51" s="1">
        <v>3.3799999999999997E-2</v>
      </c>
      <c r="E51" s="1">
        <v>5.1400000000000001E-2</v>
      </c>
      <c r="F51" s="1">
        <v>0.106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3.7999999999999999E-2</v>
      </c>
      <c r="C54" s="1">
        <v>7.0199999999999999E-2</v>
      </c>
      <c r="D54" s="1">
        <v>0.34499999999999997</v>
      </c>
      <c r="E54" s="1">
        <v>0.501</v>
      </c>
      <c r="F54" s="1">
        <v>1.02</v>
      </c>
      <c r="G54">
        <v>0</v>
      </c>
    </row>
    <row r="55" spans="1:7" x14ac:dyDescent="0.25">
      <c r="A55">
        <v>2</v>
      </c>
      <c r="B55" s="1">
        <v>5.0200000000000002E-2</v>
      </c>
      <c r="C55" s="1">
        <v>9.4899999999999998E-2</v>
      </c>
      <c r="D55" s="1">
        <v>0.47799999999999998</v>
      </c>
      <c r="E55" s="1">
        <v>0.69499999999999995</v>
      </c>
      <c r="F55" s="1">
        <v>1.42</v>
      </c>
      <c r="G55">
        <v>0</v>
      </c>
    </row>
    <row r="56" spans="1:7" x14ac:dyDescent="0.25">
      <c r="A56">
        <v>3</v>
      </c>
      <c r="B56" s="1">
        <v>6.4100000000000004E-2</v>
      </c>
      <c r="C56" s="1">
        <v>0.123</v>
      </c>
      <c r="D56" s="1">
        <v>0.63</v>
      </c>
      <c r="E56" s="1">
        <v>0.92</v>
      </c>
      <c r="F56" s="1">
        <v>1.89</v>
      </c>
      <c r="G56">
        <v>0</v>
      </c>
    </row>
    <row r="57" spans="1:7" x14ac:dyDescent="0.25">
      <c r="A57">
        <v>4</v>
      </c>
      <c r="B57" s="1">
        <v>8.43E-2</v>
      </c>
      <c r="C57" s="1">
        <v>0.161</v>
      </c>
      <c r="D57" s="1">
        <v>0.8</v>
      </c>
      <c r="E57" s="1">
        <v>1.1599999999999999</v>
      </c>
      <c r="F57" s="1">
        <v>2.36</v>
      </c>
      <c r="G57">
        <v>0</v>
      </c>
    </row>
    <row r="58" spans="1:7" x14ac:dyDescent="0.25">
      <c r="A58">
        <v>5</v>
      </c>
      <c r="B58" s="1">
        <v>7.0800000000000002E-2</v>
      </c>
      <c r="C58" s="1">
        <v>0.129</v>
      </c>
      <c r="D58" s="1">
        <v>0.621</v>
      </c>
      <c r="E58" s="1">
        <v>0.90800000000000003</v>
      </c>
      <c r="F58" s="1">
        <v>1.89</v>
      </c>
      <c r="G58">
        <v>0</v>
      </c>
    </row>
    <row r="59" spans="1:7" x14ac:dyDescent="0.25">
      <c r="A59">
        <v>6</v>
      </c>
      <c r="B59" s="1">
        <v>4.8899999999999999E-2</v>
      </c>
      <c r="C59" s="1">
        <v>8.7999999999999995E-2</v>
      </c>
      <c r="D59" s="1">
        <v>0.436</v>
      </c>
      <c r="E59" s="1">
        <v>0.64300000000000002</v>
      </c>
      <c r="F59" s="1">
        <v>1.35</v>
      </c>
      <c r="G59">
        <v>0</v>
      </c>
    </row>
    <row r="60" spans="1:7" x14ac:dyDescent="0.25">
      <c r="A60">
        <v>7</v>
      </c>
      <c r="B60" s="1">
        <v>3.44E-2</v>
      </c>
      <c r="C60" s="1">
        <v>6.1400000000000003E-2</v>
      </c>
      <c r="D60" s="1">
        <v>0.31</v>
      </c>
      <c r="E60" s="1">
        <v>0.46200000000000002</v>
      </c>
      <c r="F60" s="1">
        <v>0.98099999999999998</v>
      </c>
      <c r="G60">
        <v>0</v>
      </c>
    </row>
    <row r="61" spans="1:7" x14ac:dyDescent="0.25">
      <c r="A61">
        <v>8</v>
      </c>
      <c r="B61" s="1">
        <v>2.6599999999999999E-2</v>
      </c>
      <c r="C61" s="1">
        <v>4.7300000000000002E-2</v>
      </c>
      <c r="D61" s="1">
        <v>0.24199999999999999</v>
      </c>
      <c r="E61" s="1">
        <v>0.36199999999999999</v>
      </c>
      <c r="F61" s="1">
        <v>0.76900000000000002</v>
      </c>
      <c r="G61">
        <v>0</v>
      </c>
    </row>
    <row r="62" spans="1:7" x14ac:dyDescent="0.25">
      <c r="A62">
        <v>9</v>
      </c>
      <c r="B62" s="1">
        <v>1.18E-2</v>
      </c>
      <c r="C62" s="1">
        <v>2.12E-2</v>
      </c>
      <c r="D62" s="1">
        <v>0.123</v>
      </c>
      <c r="E62" s="1">
        <v>0.188</v>
      </c>
      <c r="F62" s="1">
        <v>0.41399999999999998</v>
      </c>
      <c r="G62">
        <v>0</v>
      </c>
    </row>
    <row r="63" spans="1:7" x14ac:dyDescent="0.25">
      <c r="A63">
        <v>10</v>
      </c>
      <c r="B63" s="1">
        <v>4.7800000000000004E-3</v>
      </c>
      <c r="C63" s="1">
        <v>8.6499999999999997E-3</v>
      </c>
      <c r="D63" s="1">
        <v>5.7099999999999998E-2</v>
      </c>
      <c r="E63" s="1">
        <v>8.9099999999999999E-2</v>
      </c>
      <c r="F63" s="1">
        <v>0.19600000000000001</v>
      </c>
      <c r="G63">
        <v>10000</v>
      </c>
    </row>
    <row r="64" spans="1:7" x14ac:dyDescent="0.25">
      <c r="A64">
        <v>11</v>
      </c>
      <c r="B64" s="1">
        <v>2.4399999999999999E-3</v>
      </c>
      <c r="C64" s="1">
        <v>4.4099999999999999E-3</v>
      </c>
      <c r="D64" s="1">
        <v>2.93E-2</v>
      </c>
      <c r="E64" s="1">
        <v>4.5100000000000001E-2</v>
      </c>
      <c r="F64" s="1">
        <v>9.7000000000000003E-2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4.6399999999999997E-2</v>
      </c>
      <c r="C67" s="1">
        <v>7.7200000000000005E-2</v>
      </c>
      <c r="D67" s="1">
        <v>0.29799999999999999</v>
      </c>
      <c r="E67" s="1">
        <v>0.41799999999999998</v>
      </c>
      <c r="F67" s="1">
        <v>0.80400000000000005</v>
      </c>
      <c r="G67">
        <v>0</v>
      </c>
    </row>
    <row r="68" spans="1:7" x14ac:dyDescent="0.25">
      <c r="A68">
        <v>2</v>
      </c>
      <c r="B68" s="1">
        <v>5.4800000000000001E-2</v>
      </c>
      <c r="C68" s="1">
        <v>9.1600000000000001E-2</v>
      </c>
      <c r="D68" s="1">
        <v>0.35299999999999998</v>
      </c>
      <c r="E68" s="1">
        <v>0.495</v>
      </c>
      <c r="F68" s="1">
        <v>0.95599999999999996</v>
      </c>
      <c r="G68">
        <v>0</v>
      </c>
    </row>
    <row r="69" spans="1:7" x14ac:dyDescent="0.25">
      <c r="A69">
        <v>3</v>
      </c>
      <c r="B69" s="1">
        <v>6.4399999999999999E-2</v>
      </c>
      <c r="C69" s="1">
        <v>0.108</v>
      </c>
      <c r="D69" s="1">
        <v>0.41599999999999998</v>
      </c>
      <c r="E69" s="1">
        <v>0.58299999999999996</v>
      </c>
      <c r="F69" s="1">
        <v>1.1299999999999999</v>
      </c>
      <c r="G69">
        <v>0</v>
      </c>
    </row>
    <row r="70" spans="1:7" x14ac:dyDescent="0.25">
      <c r="A70">
        <v>4</v>
      </c>
      <c r="B70" s="1">
        <v>0.11700000000000001</v>
      </c>
      <c r="C70" s="1">
        <v>0.19800000000000001</v>
      </c>
      <c r="D70" s="1">
        <v>0.77100000000000002</v>
      </c>
      <c r="E70" s="1">
        <v>1.08</v>
      </c>
      <c r="F70" s="1">
        <v>2.11</v>
      </c>
      <c r="G70">
        <v>0</v>
      </c>
    </row>
    <row r="71" spans="1:7" x14ac:dyDescent="0.25">
      <c r="A71">
        <v>5</v>
      </c>
      <c r="B71" s="1">
        <v>9.5200000000000007E-2</v>
      </c>
      <c r="C71" s="1">
        <v>0.16</v>
      </c>
      <c r="D71" s="1">
        <v>0.623</v>
      </c>
      <c r="E71" s="1">
        <v>0.876</v>
      </c>
      <c r="F71" s="1">
        <v>1.72</v>
      </c>
      <c r="G71">
        <v>0</v>
      </c>
    </row>
    <row r="72" spans="1:7" x14ac:dyDescent="0.25">
      <c r="A72">
        <v>6</v>
      </c>
      <c r="B72" s="1">
        <v>6.6100000000000006E-2</v>
      </c>
      <c r="C72" s="1">
        <v>0.11</v>
      </c>
      <c r="D72" s="1">
        <v>0.435</v>
      </c>
      <c r="E72" s="1">
        <v>0.61799999999999999</v>
      </c>
      <c r="F72" s="1">
        <v>1.22</v>
      </c>
      <c r="G72">
        <v>0</v>
      </c>
    </row>
    <row r="73" spans="1:7" x14ac:dyDescent="0.25">
      <c r="A73">
        <v>7</v>
      </c>
      <c r="B73" s="1">
        <v>5.1200000000000002E-2</v>
      </c>
      <c r="C73" s="1">
        <v>8.4900000000000003E-2</v>
      </c>
      <c r="D73" s="1">
        <v>0.34799999999999998</v>
      </c>
      <c r="E73" s="1">
        <v>0.502</v>
      </c>
      <c r="F73" s="1">
        <v>1.01</v>
      </c>
      <c r="G73">
        <v>0</v>
      </c>
    </row>
    <row r="74" spans="1:7" x14ac:dyDescent="0.25">
      <c r="A74">
        <v>8</v>
      </c>
      <c r="B74" s="1">
        <v>3.9399999999999998E-2</v>
      </c>
      <c r="C74" s="1">
        <v>6.4899999999999999E-2</v>
      </c>
      <c r="D74" s="1">
        <v>0.27500000000000002</v>
      </c>
      <c r="E74" s="1">
        <v>0.40100000000000002</v>
      </c>
      <c r="F74" s="1">
        <v>0.82</v>
      </c>
      <c r="G74">
        <v>0</v>
      </c>
    </row>
    <row r="75" spans="1:7" x14ac:dyDescent="0.25">
      <c r="A75">
        <v>9</v>
      </c>
      <c r="B75" s="1">
        <v>1.6400000000000001E-2</v>
      </c>
      <c r="C75" s="1">
        <v>2.7300000000000001E-2</v>
      </c>
      <c r="D75" s="1">
        <v>0.13400000000000001</v>
      </c>
      <c r="E75" s="1">
        <v>0.20399999999999999</v>
      </c>
      <c r="F75" s="1">
        <v>0.44400000000000001</v>
      </c>
      <c r="G75">
        <v>0</v>
      </c>
    </row>
    <row r="76" spans="1:7" x14ac:dyDescent="0.25">
      <c r="A76">
        <v>10</v>
      </c>
      <c r="B76" s="1">
        <v>5.7200000000000003E-3</v>
      </c>
      <c r="C76" s="1">
        <v>9.7300000000000008E-3</v>
      </c>
      <c r="D76" s="1">
        <v>5.4600000000000003E-2</v>
      </c>
      <c r="E76" s="1">
        <v>8.6400000000000005E-2</v>
      </c>
      <c r="F76" s="1">
        <v>0.19500000000000001</v>
      </c>
      <c r="G76">
        <v>0</v>
      </c>
    </row>
    <row r="77" spans="1:7" x14ac:dyDescent="0.25">
      <c r="A77">
        <v>11</v>
      </c>
      <c r="B77" s="1">
        <v>3.0200000000000001E-3</v>
      </c>
      <c r="C77" s="1">
        <v>5.0899999999999999E-3</v>
      </c>
      <c r="D77" s="1">
        <v>2.93E-2</v>
      </c>
      <c r="E77" s="1">
        <v>4.6100000000000002E-2</v>
      </c>
      <c r="F77" s="1">
        <v>0.104</v>
      </c>
      <c r="G77">
        <v>10000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A16" sqref="A16:F17"/>
    </sheetView>
  </sheetViews>
  <sheetFormatPr baseColWidth="10" defaultRowHeight="12.5" x14ac:dyDescent="0.25"/>
  <sheetData>
    <row r="1" spans="1:18" s="17" customFormat="1" ht="15.5" x14ac:dyDescent="0.35">
      <c r="A1"/>
      <c r="B1" s="20"/>
      <c r="C1" s="20"/>
      <c r="D1" s="20"/>
      <c r="E1" s="20"/>
      <c r="F1" s="20"/>
      <c r="G1" s="20"/>
      <c r="H1" s="20" t="s">
        <v>23</v>
      </c>
      <c r="I1" s="20"/>
      <c r="J1" s="20"/>
      <c r="K1" s="20"/>
      <c r="L1" s="20"/>
      <c r="M1" s="20"/>
      <c r="N1" s="20"/>
      <c r="O1"/>
      <c r="P1"/>
      <c r="Q1"/>
      <c r="R1"/>
    </row>
    <row r="2" spans="1:18" s="17" customFormat="1" ht="15.5" x14ac:dyDescent="0.35">
      <c r="A2"/>
      <c r="B2" s="20" t="s">
        <v>100</v>
      </c>
      <c r="C2" s="21">
        <v>30000000000</v>
      </c>
      <c r="D2" s="20"/>
      <c r="E2" s="20"/>
      <c r="F2" s="20"/>
      <c r="G2" s="20"/>
      <c r="H2" s="22" t="s">
        <v>110</v>
      </c>
      <c r="I2" s="20"/>
      <c r="J2" s="21"/>
      <c r="K2" s="20"/>
      <c r="L2" s="20"/>
      <c r="M2" s="23" t="s">
        <v>13</v>
      </c>
      <c r="N2" s="24" t="s">
        <v>109</v>
      </c>
      <c r="O2"/>
      <c r="P2"/>
      <c r="Q2"/>
      <c r="R2"/>
    </row>
    <row r="3" spans="1:18" s="17" customFormat="1" ht="16" thickBot="1" x14ac:dyDescent="0.4">
      <c r="A3"/>
      <c r="B3" s="116" t="s">
        <v>101</v>
      </c>
      <c r="C3" s="116" t="s">
        <v>102</v>
      </c>
      <c r="D3" s="116" t="s">
        <v>103</v>
      </c>
      <c r="E3" s="117" t="s">
        <v>26</v>
      </c>
      <c r="F3" s="116" t="s">
        <v>104</v>
      </c>
      <c r="G3" s="116" t="s">
        <v>105</v>
      </c>
      <c r="H3" s="118" t="s">
        <v>77</v>
      </c>
      <c r="I3" s="116" t="s">
        <v>0</v>
      </c>
      <c r="J3" s="116" t="s">
        <v>106</v>
      </c>
      <c r="K3" s="116" t="s">
        <v>6</v>
      </c>
      <c r="L3" s="116" t="s">
        <v>7</v>
      </c>
      <c r="M3" s="119" t="s">
        <v>107</v>
      </c>
      <c r="N3" s="120" t="s">
        <v>108</v>
      </c>
      <c r="O3" s="3" t="s">
        <v>2</v>
      </c>
      <c r="P3"/>
      <c r="Q3"/>
      <c r="R3"/>
    </row>
    <row r="4" spans="1:18" ht="16" thickBot="1" x14ac:dyDescent="0.4">
      <c r="A4" s="2" t="s">
        <v>37</v>
      </c>
      <c r="B4" s="19">
        <f>IF($D$17="min",0.04,0.1)</f>
        <v>0.04</v>
      </c>
      <c r="C4" s="28">
        <v>36</v>
      </c>
      <c r="D4" s="20">
        <f>$B$17</f>
        <v>15</v>
      </c>
      <c r="E4" s="19">
        <f t="shared" ref="E4:E9" si="0">IF($C$17="max",80,60)</f>
        <v>60</v>
      </c>
      <c r="F4" s="20">
        <f>D4/SIN(E4*PI()/180)</f>
        <v>17.320508075688775</v>
      </c>
      <c r="G4" s="20">
        <v>6</v>
      </c>
      <c r="H4" s="22">
        <f>3.93+1.02*LOG(C4*F4)</f>
        <v>6.780760390689661</v>
      </c>
      <c r="I4" s="20">
        <v>1</v>
      </c>
      <c r="J4" s="21">
        <f t="shared" ref="J4:J12" si="1">$C$2*C4*F4*1000000*B4*0.001</f>
        <v>748245948869755</v>
      </c>
      <c r="K4" s="20">
        <f>POWER(10,1.5*G4+9.05)</f>
        <v>1.1220184543019693E+18</v>
      </c>
      <c r="L4" s="20">
        <f>POWER(10,1.5*H4+9.05)</f>
        <v>1.6639512030169131E+19</v>
      </c>
      <c r="M4" s="25">
        <f>J4*(1.5-I4)/I4*(1-O4)/O4/(L4-K4)</f>
        <v>1.2142046764335344E-4</v>
      </c>
      <c r="N4" s="26">
        <f>J4/L4</f>
        <v>4.4968022350241334E-5</v>
      </c>
      <c r="O4">
        <f>POWER(10,-I4*(H4-G4))</f>
        <v>0.16566837382927743</v>
      </c>
    </row>
    <row r="5" spans="1:18" ht="16" thickBot="1" x14ac:dyDescent="0.4">
      <c r="A5" s="2" t="s">
        <v>38</v>
      </c>
      <c r="B5" s="19">
        <f>IF($D$17="min",0.04,0.1)</f>
        <v>0.04</v>
      </c>
      <c r="C5" s="29">
        <v>27</v>
      </c>
      <c r="D5" s="20">
        <f>$B$17</f>
        <v>15</v>
      </c>
      <c r="E5" s="19">
        <f t="shared" si="0"/>
        <v>60</v>
      </c>
      <c r="F5" s="20">
        <f t="shared" ref="F5:F12" si="2">D5/SIN(E5*PI()/180)</f>
        <v>17.320508075688775</v>
      </c>
      <c r="G5" s="20">
        <v>6</v>
      </c>
      <c r="H5" s="22">
        <f t="shared" ref="H5:H12" si="3">3.93+1.02*LOG(C5*F5)</f>
        <v>6.6533228793491954</v>
      </c>
      <c r="I5" s="20">
        <v>1</v>
      </c>
      <c r="J5" s="21">
        <f t="shared" si="1"/>
        <v>561184461652316.37</v>
      </c>
      <c r="K5" s="20">
        <f t="shared" ref="K5:L12" si="4">POWER(10,1.5*G5+9.05)</f>
        <v>1.1220184543019693E+18</v>
      </c>
      <c r="L5" s="20">
        <f t="shared" si="4"/>
        <v>1.071480616822049E+19</v>
      </c>
      <c r="M5" s="25">
        <f t="shared" ref="M5:M12" si="5">J5*(1.5-I5)/I5*(1-O5)/O5/(L5-K5)</f>
        <v>1.0240961794815433E-4</v>
      </c>
      <c r="N5" s="26">
        <f t="shared" ref="N5:N12" si="6">J5/L5</f>
        <v>5.2374672284484047E-5</v>
      </c>
      <c r="O5">
        <f t="shared" ref="O5:O12" si="7">POWER(10,-I5*(H5-G5))</f>
        <v>0.22216575692492838</v>
      </c>
    </row>
    <row r="6" spans="1:18" ht="16" thickBot="1" x14ac:dyDescent="0.4">
      <c r="A6" s="2" t="s">
        <v>39</v>
      </c>
      <c r="B6" s="19">
        <f>IF($D$17="min",0.04,0.1)</f>
        <v>0.04</v>
      </c>
      <c r="C6" s="29">
        <v>20</v>
      </c>
      <c r="D6" s="20">
        <f t="shared" ref="D6:D12" si="8">$B$17</f>
        <v>15</v>
      </c>
      <c r="E6" s="19">
        <f t="shared" si="0"/>
        <v>60</v>
      </c>
      <c r="F6" s="20">
        <f t="shared" si="2"/>
        <v>17.320508075688775</v>
      </c>
      <c r="G6" s="20">
        <v>6</v>
      </c>
      <c r="H6" s="22">
        <f t="shared" si="3"/>
        <v>6.5203824354842892</v>
      </c>
      <c r="I6" s="20">
        <v>1</v>
      </c>
      <c r="J6" s="21">
        <f t="shared" si="1"/>
        <v>415692193816530.62</v>
      </c>
      <c r="K6" s="20">
        <f t="shared" si="4"/>
        <v>1.1220184543019693E+18</v>
      </c>
      <c r="L6" s="20">
        <f t="shared" si="4"/>
        <v>6.769765935552041E+18</v>
      </c>
      <c r="M6" s="25">
        <f t="shared" si="5"/>
        <v>8.5167288982526906E-5</v>
      </c>
      <c r="N6" s="26">
        <f t="shared" si="6"/>
        <v>6.1404219551149515E-5</v>
      </c>
      <c r="O6">
        <f t="shared" si="7"/>
        <v>0.30172935509270127</v>
      </c>
    </row>
    <row r="7" spans="1:18" ht="16" thickBot="1" x14ac:dyDescent="0.4">
      <c r="A7" s="18" t="s">
        <v>40</v>
      </c>
      <c r="B7" s="19">
        <f>IF($D$17="min",0.05,0.15)</f>
        <v>0.05</v>
      </c>
      <c r="C7" s="29">
        <v>15</v>
      </c>
      <c r="D7" s="20">
        <f t="shared" si="8"/>
        <v>15</v>
      </c>
      <c r="E7" s="19">
        <f t="shared" si="0"/>
        <v>60</v>
      </c>
      <c r="F7" s="20">
        <f t="shared" si="2"/>
        <v>17.320508075688775</v>
      </c>
      <c r="G7" s="20">
        <v>6</v>
      </c>
      <c r="H7" s="22">
        <f t="shared" si="3"/>
        <v>6.3929449241438228</v>
      </c>
      <c r="I7" s="20">
        <v>1</v>
      </c>
      <c r="J7" s="21">
        <f t="shared" si="1"/>
        <v>389711431702997.44</v>
      </c>
      <c r="K7" s="20">
        <f t="shared" si="4"/>
        <v>1.1220184543019693E+18</v>
      </c>
      <c r="L7" s="20">
        <f t="shared" si="4"/>
        <v>4.3593063109149763E+18</v>
      </c>
      <c r="M7" s="25">
        <f t="shared" si="5"/>
        <v>8.8565737630161924E-5</v>
      </c>
      <c r="N7" s="26">
        <f t="shared" si="6"/>
        <v>8.9397579318348187E-5</v>
      </c>
      <c r="O7">
        <f t="shared" si="7"/>
        <v>0.40462720198919566</v>
      </c>
    </row>
    <row r="8" spans="1:18" ht="16" thickBot="1" x14ac:dyDescent="0.4">
      <c r="A8" s="18" t="s">
        <v>41</v>
      </c>
      <c r="B8" s="19">
        <f>IF($D$17="min",0.05,0.15)</f>
        <v>0.05</v>
      </c>
      <c r="C8" s="29">
        <v>50</v>
      </c>
      <c r="D8" s="20">
        <f t="shared" si="8"/>
        <v>15</v>
      </c>
      <c r="E8" s="19">
        <f t="shared" si="0"/>
        <v>60</v>
      </c>
      <c r="F8" s="20">
        <f t="shared" si="2"/>
        <v>17.320508075688775</v>
      </c>
      <c r="G8" s="20">
        <v>6</v>
      </c>
      <c r="H8" s="22">
        <f t="shared" si="3"/>
        <v>6.9262812443297674</v>
      </c>
      <c r="I8" s="20">
        <v>1</v>
      </c>
      <c r="J8" s="21">
        <f t="shared" si="1"/>
        <v>1299038105676658.2</v>
      </c>
      <c r="K8" s="20">
        <f t="shared" si="4"/>
        <v>1.1220184543019693E+18</v>
      </c>
      <c r="L8" s="20">
        <f t="shared" si="4"/>
        <v>2.7505647090044547E+19</v>
      </c>
      <c r="M8" s="25">
        <f t="shared" si="5"/>
        <v>1.8313058222590246E-4</v>
      </c>
      <c r="N8" s="26">
        <f t="shared" si="6"/>
        <v>4.7228051077076273E-5</v>
      </c>
      <c r="O8">
        <f t="shared" si="7"/>
        <v>0.11850011059530206</v>
      </c>
    </row>
    <row r="9" spans="1:18" ht="16" thickBot="1" x14ac:dyDescent="0.4">
      <c r="A9" s="18" t="s">
        <v>42</v>
      </c>
      <c r="B9" s="19">
        <f>IF($D$17="min",0.05,0.15)</f>
        <v>0.05</v>
      </c>
      <c r="C9" s="29">
        <v>35</v>
      </c>
      <c r="D9" s="20">
        <f t="shared" si="8"/>
        <v>15</v>
      </c>
      <c r="E9" s="19">
        <f t="shared" si="0"/>
        <v>60</v>
      </c>
      <c r="F9" s="20">
        <f t="shared" si="2"/>
        <v>17.320508075688775</v>
      </c>
      <c r="G9" s="20">
        <v>6</v>
      </c>
      <c r="H9" s="22">
        <f t="shared" si="3"/>
        <v>6.7682812451443093</v>
      </c>
      <c r="I9" s="20">
        <v>1</v>
      </c>
      <c r="J9" s="21">
        <f t="shared" si="1"/>
        <v>909326673973660.87</v>
      </c>
      <c r="K9" s="20">
        <f t="shared" si="4"/>
        <v>1.1220184543019693E+18</v>
      </c>
      <c r="L9" s="20">
        <f t="shared" si="4"/>
        <v>1.5937561282599979E+19</v>
      </c>
      <c r="M9" s="25">
        <f t="shared" si="5"/>
        <v>1.4930390242685033E-4</v>
      </c>
      <c r="N9" s="26">
        <f t="shared" si="6"/>
        <v>5.7055571919050694E-5</v>
      </c>
      <c r="O9">
        <f t="shared" si="7"/>
        <v>0.17049779032790366</v>
      </c>
    </row>
    <row r="10" spans="1:18" ht="16" thickBot="1" x14ac:dyDescent="0.4">
      <c r="A10" s="18" t="s">
        <v>43</v>
      </c>
      <c r="B10" s="19">
        <f>IF($D$17="min",0.01,0.05)</f>
        <v>0.01</v>
      </c>
      <c r="C10" s="29">
        <v>36</v>
      </c>
      <c r="D10" s="20">
        <f t="shared" si="8"/>
        <v>15</v>
      </c>
      <c r="E10" s="19">
        <f>IF($C$17="max",60,40)</f>
        <v>40</v>
      </c>
      <c r="F10" s="20">
        <f t="shared" si="2"/>
        <v>23.335857402906189</v>
      </c>
      <c r="G10" s="20">
        <v>6</v>
      </c>
      <c r="H10" s="22">
        <f t="shared" si="3"/>
        <v>6.9128127883319443</v>
      </c>
      <c r="I10" s="20">
        <v>1</v>
      </c>
      <c r="J10" s="21">
        <f t="shared" si="1"/>
        <v>252027259951386.84</v>
      </c>
      <c r="K10" s="20">
        <f t="shared" si="4"/>
        <v>1.1220184543019693E+18</v>
      </c>
      <c r="L10" s="20">
        <f t="shared" si="4"/>
        <v>2.6255432849302675E+19</v>
      </c>
      <c r="M10" s="25">
        <f t="shared" si="5"/>
        <v>3.6004620965154482E-5</v>
      </c>
      <c r="N10" s="26">
        <f t="shared" si="6"/>
        <v>9.5990517999812939E-6</v>
      </c>
      <c r="O10">
        <f t="shared" si="7"/>
        <v>0.12223264558520136</v>
      </c>
    </row>
    <row r="11" spans="1:18" ht="16" thickBot="1" x14ac:dyDescent="0.4">
      <c r="A11" s="18" t="s">
        <v>44</v>
      </c>
      <c r="B11" s="19">
        <f>IF($D$17="min",0.01,0.05)</f>
        <v>0.01</v>
      </c>
      <c r="C11" s="29">
        <v>16</v>
      </c>
      <c r="D11" s="20">
        <f t="shared" si="8"/>
        <v>15</v>
      </c>
      <c r="E11" s="19">
        <f>IF($C$17="max",60,40)</f>
        <v>40</v>
      </c>
      <c r="F11" s="20">
        <f t="shared" si="2"/>
        <v>23.335857402906189</v>
      </c>
      <c r="G11" s="20">
        <v>6</v>
      </c>
      <c r="H11" s="22">
        <f t="shared" si="3"/>
        <v>6.553586619858355</v>
      </c>
      <c r="I11" s="20">
        <v>1</v>
      </c>
      <c r="J11" s="21">
        <f t="shared" si="1"/>
        <v>112012115533949.72</v>
      </c>
      <c r="K11" s="20">
        <f t="shared" si="4"/>
        <v>1.1220184543019693E+18</v>
      </c>
      <c r="L11" s="20">
        <f t="shared" si="4"/>
        <v>7.5924148472656988E+18</v>
      </c>
      <c r="M11" s="25">
        <f t="shared" si="5"/>
        <v>2.2310662931184297E-5</v>
      </c>
      <c r="N11" s="26">
        <f t="shared" si="6"/>
        <v>1.4753160593469059E-5</v>
      </c>
      <c r="O11">
        <f t="shared" si="7"/>
        <v>0.2795203169841281</v>
      </c>
    </row>
    <row r="12" spans="1:18" ht="16" thickBot="1" x14ac:dyDescent="0.4">
      <c r="A12" s="18" t="s">
        <v>44</v>
      </c>
      <c r="B12" s="19">
        <f>IF($D$17="min",0.01,0.05)</f>
        <v>0.01</v>
      </c>
      <c r="C12" s="29">
        <v>27</v>
      </c>
      <c r="D12" s="20">
        <f t="shared" si="8"/>
        <v>15</v>
      </c>
      <c r="E12" s="19">
        <f>IF($C$17="max",60,40)</f>
        <v>40</v>
      </c>
      <c r="F12" s="20">
        <f t="shared" si="2"/>
        <v>23.335857402906189</v>
      </c>
      <c r="G12" s="20">
        <v>6</v>
      </c>
      <c r="H12" s="22">
        <f t="shared" si="3"/>
        <v>6.7853752769914788</v>
      </c>
      <c r="I12" s="20">
        <v>1</v>
      </c>
      <c r="J12" s="21">
        <f t="shared" si="1"/>
        <v>189020444963540.12</v>
      </c>
      <c r="K12" s="20">
        <f t="shared" si="4"/>
        <v>1.1220184543019693E+18</v>
      </c>
      <c r="L12" s="20">
        <f t="shared" si="4"/>
        <v>1.6906858406240635E+19</v>
      </c>
      <c r="M12" s="25">
        <f t="shared" si="5"/>
        <v>3.0539584949266738E-5</v>
      </c>
      <c r="N12" s="26">
        <f t="shared" si="6"/>
        <v>1.1180104571868252E-5</v>
      </c>
      <c r="O12">
        <f t="shared" si="7"/>
        <v>0.1639172740076337</v>
      </c>
    </row>
    <row r="13" spans="1:18" ht="15.5" x14ac:dyDescent="0.3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8" ht="15.5" x14ac:dyDescent="0.3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1:18" ht="16" thickBot="1" x14ac:dyDescent="0.4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1:18" ht="15.5" x14ac:dyDescent="0.35">
      <c r="A16" s="122" t="s">
        <v>24</v>
      </c>
      <c r="B16" s="123" t="s">
        <v>35</v>
      </c>
      <c r="C16" s="123" t="s">
        <v>36</v>
      </c>
      <c r="D16" s="123" t="s">
        <v>45</v>
      </c>
      <c r="E16" s="124" t="s">
        <v>27</v>
      </c>
      <c r="F16" s="125"/>
      <c r="G16" s="20"/>
      <c r="H16" s="20"/>
      <c r="I16" s="30" t="s">
        <v>37</v>
      </c>
      <c r="J16" s="31">
        <f>IF($A$17="FR",IF($E$17="GR",M4,N4),0.00000000001)</f>
        <v>4.4968022350241334E-5</v>
      </c>
      <c r="K16" s="20">
        <f>1/J16</f>
        <v>22238.024883801303</v>
      </c>
      <c r="L16" s="37">
        <f>H4</f>
        <v>6.780760390689661</v>
      </c>
      <c r="M16" s="20"/>
      <c r="N16" s="20"/>
    </row>
    <row r="17" spans="1:14" ht="16" thickBot="1" x14ac:dyDescent="0.4">
      <c r="A17" s="126" t="s">
        <v>30</v>
      </c>
      <c r="B17" s="127">
        <v>15</v>
      </c>
      <c r="C17" s="127" t="s">
        <v>32</v>
      </c>
      <c r="D17" s="127" t="s">
        <v>32</v>
      </c>
      <c r="E17" s="127" t="s">
        <v>28</v>
      </c>
      <c r="F17" s="128">
        <v>6</v>
      </c>
      <c r="G17" s="20"/>
      <c r="H17" s="20"/>
      <c r="I17" s="32" t="s">
        <v>38</v>
      </c>
      <c r="J17" s="33">
        <f t="shared" ref="J17:J18" si="9">IF($A$17="FR",IF($E$17="GR",M5,N5),0.00000000001)</f>
        <v>5.2374672284484047E-5</v>
      </c>
      <c r="K17" s="20">
        <f t="shared" ref="K17:K24" si="10">1/J17</f>
        <v>19093.198226965309</v>
      </c>
      <c r="L17" s="37">
        <f t="shared" ref="L17:L24" si="11">H5</f>
        <v>6.6533228793491954</v>
      </c>
      <c r="M17" s="20"/>
      <c r="N17" s="20"/>
    </row>
    <row r="18" spans="1:14" ht="15.5" x14ac:dyDescent="0.35">
      <c r="A18" s="17"/>
      <c r="B18" s="17"/>
      <c r="C18" s="20"/>
      <c r="D18" s="20"/>
      <c r="E18" s="20"/>
      <c r="F18" s="20"/>
      <c r="G18" s="20"/>
      <c r="H18" s="20"/>
      <c r="I18" s="32" t="s">
        <v>39</v>
      </c>
      <c r="J18" s="33">
        <f t="shared" si="9"/>
        <v>6.1404219551149515E-5</v>
      </c>
      <c r="K18" s="20">
        <f t="shared" si="10"/>
        <v>16285.525771840537</v>
      </c>
      <c r="L18" s="37">
        <f t="shared" si="11"/>
        <v>6.5203824354842892</v>
      </c>
      <c r="M18" s="20"/>
      <c r="N18" s="20"/>
    </row>
    <row r="19" spans="1:14" ht="15.5" x14ac:dyDescent="0.35">
      <c r="A19" s="17"/>
      <c r="B19" s="17"/>
      <c r="C19" s="20"/>
      <c r="D19" s="20"/>
      <c r="E19" s="20"/>
      <c r="F19" s="20"/>
      <c r="G19" s="20"/>
      <c r="H19" s="20"/>
      <c r="I19" s="34" t="s">
        <v>40</v>
      </c>
      <c r="J19" s="33">
        <f>IF($A$17="FFN",IF($E$17="GR",M7,N7),0.00000000001)</f>
        <v>9.9999999999999994E-12</v>
      </c>
      <c r="K19" s="20">
        <f t="shared" si="10"/>
        <v>100000000000</v>
      </c>
      <c r="L19" s="37">
        <f t="shared" si="11"/>
        <v>6.3929449241438228</v>
      </c>
      <c r="M19" s="20"/>
      <c r="N19" s="20"/>
    </row>
    <row r="20" spans="1:14" ht="15.5" x14ac:dyDescent="0.35">
      <c r="B20" s="20"/>
      <c r="C20" s="20"/>
      <c r="D20" s="20"/>
      <c r="E20" s="20"/>
      <c r="F20" s="20"/>
      <c r="G20" s="20"/>
      <c r="H20" s="20"/>
      <c r="I20" s="34" t="s">
        <v>41</v>
      </c>
      <c r="J20" s="33">
        <f t="shared" ref="J20:J21" si="12">IF($A$17="FFN",IF($E$17="GR",M8,N8),0.00000000001)</f>
        <v>9.9999999999999994E-12</v>
      </c>
      <c r="K20" s="20">
        <f t="shared" si="10"/>
        <v>100000000000</v>
      </c>
      <c r="L20" s="37">
        <f t="shared" si="11"/>
        <v>6.9262812443297674</v>
      </c>
      <c r="M20" s="20"/>
      <c r="N20" s="20"/>
    </row>
    <row r="21" spans="1:14" ht="15.5" x14ac:dyDescent="0.35">
      <c r="B21" s="20"/>
      <c r="C21" s="20"/>
      <c r="D21" s="20"/>
      <c r="E21" s="20"/>
      <c r="F21" s="20"/>
      <c r="G21" s="20"/>
      <c r="H21" s="20"/>
      <c r="I21" s="34" t="s">
        <v>42</v>
      </c>
      <c r="J21" s="33">
        <f t="shared" si="12"/>
        <v>9.9999999999999994E-12</v>
      </c>
      <c r="K21" s="20">
        <f t="shared" si="10"/>
        <v>100000000000</v>
      </c>
      <c r="L21" s="37">
        <f t="shared" si="11"/>
        <v>6.7682812451443093</v>
      </c>
      <c r="M21" s="20"/>
      <c r="N21" s="20"/>
    </row>
    <row r="22" spans="1:14" ht="15.5" x14ac:dyDescent="0.35">
      <c r="B22" s="20"/>
      <c r="C22" s="20"/>
      <c r="D22" s="20"/>
      <c r="E22" s="20"/>
      <c r="F22" s="20"/>
      <c r="G22" s="20"/>
      <c r="H22" s="20"/>
      <c r="I22" s="34" t="s">
        <v>43</v>
      </c>
      <c r="J22" s="33">
        <f>IF($E$17="GR",M10,N10)</f>
        <v>9.5990517999812939E-6</v>
      </c>
      <c r="K22" s="20">
        <f t="shared" si="10"/>
        <v>104176.95631165869</v>
      </c>
      <c r="L22" s="37">
        <f t="shared" si="11"/>
        <v>6.9128127883319443</v>
      </c>
      <c r="M22" s="20"/>
      <c r="N22" s="20"/>
    </row>
    <row r="23" spans="1:14" ht="15.5" x14ac:dyDescent="0.35">
      <c r="B23" s="20"/>
      <c r="C23" s="20"/>
      <c r="D23" s="20"/>
      <c r="E23" s="20"/>
      <c r="F23" s="20"/>
      <c r="G23" s="20"/>
      <c r="H23" s="20"/>
      <c r="I23" s="34" t="s">
        <v>44</v>
      </c>
      <c r="J23" s="33">
        <f t="shared" ref="J23:J24" si="13">IF($E$17="GR",M11,N11)</f>
        <v>1.4753160593469059E-5</v>
      </c>
      <c r="K23" s="20">
        <f t="shared" si="10"/>
        <v>67782.085991979286</v>
      </c>
      <c r="L23" s="37">
        <f t="shared" si="11"/>
        <v>6.553586619858355</v>
      </c>
      <c r="M23" s="20"/>
      <c r="N23" s="20"/>
    </row>
    <row r="24" spans="1:14" ht="16" thickBot="1" x14ac:dyDescent="0.4">
      <c r="B24" s="20"/>
      <c r="C24" s="20"/>
      <c r="D24" s="20"/>
      <c r="E24" s="20"/>
      <c r="F24" s="20"/>
      <c r="G24" s="20"/>
      <c r="H24" s="20"/>
      <c r="I24" s="35" t="s">
        <v>44</v>
      </c>
      <c r="J24" s="36">
        <f t="shared" si="13"/>
        <v>1.1180104571868252E-5</v>
      </c>
      <c r="K24" s="20">
        <f t="shared" si="10"/>
        <v>89444.601664660004</v>
      </c>
      <c r="L24" s="37">
        <f t="shared" si="11"/>
        <v>6.7853752769914788</v>
      </c>
      <c r="M24" s="20"/>
      <c r="N24" s="20"/>
    </row>
    <row r="25" spans="1:14" ht="15.5" x14ac:dyDescent="0.35">
      <c r="A25" t="s">
        <v>79</v>
      </c>
      <c r="B25" s="46">
        <v>475</v>
      </c>
      <c r="C25" s="46">
        <v>1000</v>
      </c>
      <c r="D25" s="46">
        <v>10000</v>
      </c>
      <c r="E25" s="46">
        <v>20000</v>
      </c>
      <c r="F25" s="46">
        <v>100000</v>
      </c>
      <c r="G25" s="20"/>
      <c r="H25" s="20"/>
      <c r="I25" s="20"/>
      <c r="J25" s="20"/>
      <c r="K25" s="20"/>
      <c r="L25" s="20"/>
      <c r="M25" s="20"/>
      <c r="N25" s="20"/>
    </row>
    <row r="27" spans="1:14" x14ac:dyDescent="0.25">
      <c r="A27" t="s">
        <v>46</v>
      </c>
    </row>
    <row r="28" spans="1:14" x14ac:dyDescent="0.25">
      <c r="A28">
        <v>1</v>
      </c>
      <c r="B28" s="1">
        <v>3.3799999999999997E-2</v>
      </c>
      <c r="C28" s="1">
        <v>5.4300000000000001E-2</v>
      </c>
      <c r="D28" s="1">
        <v>0.216</v>
      </c>
      <c r="E28" s="1">
        <v>0.307</v>
      </c>
      <c r="F28" s="1">
        <v>0.57899999999999996</v>
      </c>
      <c r="G28">
        <v>0</v>
      </c>
    </row>
    <row r="29" spans="1:14" x14ac:dyDescent="0.25">
      <c r="A29">
        <v>2</v>
      </c>
      <c r="B29" s="1">
        <v>3.8199999999999998E-2</v>
      </c>
      <c r="C29" s="1">
        <v>6.2E-2</v>
      </c>
      <c r="D29" s="1">
        <v>0.247</v>
      </c>
      <c r="E29" s="1">
        <v>0.35099999999999998</v>
      </c>
      <c r="F29" s="1">
        <v>0.66</v>
      </c>
      <c r="G29">
        <v>0</v>
      </c>
    </row>
    <row r="30" spans="1:14" x14ac:dyDescent="0.25">
      <c r="A30">
        <v>3</v>
      </c>
      <c r="B30" s="1">
        <v>4.8399999999999999E-2</v>
      </c>
      <c r="C30" s="1">
        <v>7.9299999999999995E-2</v>
      </c>
      <c r="D30" s="1">
        <v>0.31900000000000001</v>
      </c>
      <c r="E30" s="1">
        <v>0.45100000000000001</v>
      </c>
      <c r="F30" s="1">
        <v>0.84399999999999997</v>
      </c>
      <c r="G30">
        <v>0</v>
      </c>
    </row>
    <row r="31" spans="1:14" x14ac:dyDescent="0.25">
      <c r="A31">
        <v>4</v>
      </c>
      <c r="B31" s="1">
        <v>8.1199999999999994E-2</v>
      </c>
      <c r="C31" s="1">
        <v>0.13300000000000001</v>
      </c>
      <c r="D31" s="1">
        <v>0.51600000000000001</v>
      </c>
      <c r="E31" s="1">
        <v>0.72299999999999998</v>
      </c>
      <c r="F31" s="1">
        <v>1.34</v>
      </c>
      <c r="G31">
        <v>0</v>
      </c>
    </row>
    <row r="32" spans="1:14" x14ac:dyDescent="0.25">
      <c r="A32">
        <v>5</v>
      </c>
      <c r="B32" s="1">
        <v>8.2699999999999996E-2</v>
      </c>
      <c r="C32" s="1">
        <v>0.129</v>
      </c>
      <c r="D32" s="1">
        <v>0.5</v>
      </c>
      <c r="E32" s="1">
        <v>0.72899999999999998</v>
      </c>
      <c r="F32" s="1">
        <v>1.47</v>
      </c>
      <c r="G32">
        <v>0</v>
      </c>
    </row>
    <row r="33" spans="1:7" x14ac:dyDescent="0.25">
      <c r="A33">
        <v>6</v>
      </c>
      <c r="B33" s="1">
        <v>5.8999999999999997E-2</v>
      </c>
      <c r="C33" s="1">
        <v>8.9899999999999994E-2</v>
      </c>
      <c r="D33" s="1">
        <v>0.34499999999999997</v>
      </c>
      <c r="E33" s="1">
        <v>0.51500000000000001</v>
      </c>
      <c r="F33" s="1">
        <v>1.07</v>
      </c>
      <c r="G33">
        <v>0</v>
      </c>
    </row>
    <row r="34" spans="1:7" x14ac:dyDescent="0.25">
      <c r="A34">
        <v>7</v>
      </c>
      <c r="B34" s="1">
        <v>4.2500000000000003E-2</v>
      </c>
      <c r="C34" s="1">
        <v>6.5600000000000006E-2</v>
      </c>
      <c r="D34" s="1">
        <v>0.27500000000000002</v>
      </c>
      <c r="E34" s="1">
        <v>0.42299999999999999</v>
      </c>
      <c r="F34" s="1">
        <v>0.91</v>
      </c>
      <c r="G34">
        <v>0</v>
      </c>
    </row>
    <row r="35" spans="1:7" x14ac:dyDescent="0.25">
      <c r="A35">
        <v>8</v>
      </c>
      <c r="B35" s="1">
        <v>2.98E-2</v>
      </c>
      <c r="C35" s="1">
        <v>4.6199999999999998E-2</v>
      </c>
      <c r="D35" s="1">
        <v>0.2</v>
      </c>
      <c r="E35" s="1">
        <v>0.309</v>
      </c>
      <c r="F35" s="1">
        <v>0.67300000000000004</v>
      </c>
      <c r="G35">
        <v>0</v>
      </c>
    </row>
    <row r="36" spans="1:7" x14ac:dyDescent="0.25">
      <c r="A36">
        <v>9</v>
      </c>
      <c r="B36" s="1">
        <v>1.15E-2</v>
      </c>
      <c r="C36" s="1">
        <v>1.83E-2</v>
      </c>
      <c r="D36" s="1">
        <v>8.8499999999999995E-2</v>
      </c>
      <c r="E36" s="1">
        <v>0.14099999999999999</v>
      </c>
      <c r="F36" s="1">
        <v>0.316</v>
      </c>
      <c r="G36">
        <v>0</v>
      </c>
    </row>
    <row r="37" spans="1:7" x14ac:dyDescent="0.25">
      <c r="A37">
        <v>10</v>
      </c>
      <c r="B37" s="1">
        <v>4.2399999999999998E-3</v>
      </c>
      <c r="C37" s="1">
        <v>6.79E-3</v>
      </c>
      <c r="D37" s="1">
        <v>3.6700000000000003E-2</v>
      </c>
      <c r="E37" s="1">
        <v>6.2E-2</v>
      </c>
      <c r="F37" s="1">
        <v>0.14899999999999999</v>
      </c>
      <c r="G37">
        <v>10000</v>
      </c>
    </row>
    <row r="38" spans="1:7" x14ac:dyDescent="0.25">
      <c r="A38">
        <v>11</v>
      </c>
      <c r="B38" s="1">
        <v>1.8699999999999999E-3</v>
      </c>
      <c r="C38" s="1">
        <v>3.13E-3</v>
      </c>
      <c r="D38" s="1">
        <v>1.89E-2</v>
      </c>
      <c r="E38" s="1">
        <v>3.2899999999999999E-2</v>
      </c>
      <c r="F38" s="1">
        <v>8.0500000000000002E-2</v>
      </c>
      <c r="G38">
        <v>11000</v>
      </c>
    </row>
    <row r="40" spans="1:7" x14ac:dyDescent="0.25">
      <c r="A40" t="s">
        <v>47</v>
      </c>
    </row>
    <row r="41" spans="1:7" x14ac:dyDescent="0.25">
      <c r="A41">
        <v>1</v>
      </c>
      <c r="B41" s="1">
        <v>5.2900000000000003E-2</v>
      </c>
      <c r="C41" s="1">
        <v>8.2199999999999995E-2</v>
      </c>
      <c r="D41" s="1">
        <v>0.25700000000000001</v>
      </c>
      <c r="E41" s="1">
        <v>0.36399999999999999</v>
      </c>
      <c r="F41" s="1">
        <v>0.71599999999999997</v>
      </c>
      <c r="G41">
        <v>0</v>
      </c>
    </row>
    <row r="42" spans="1:7" x14ac:dyDescent="0.25">
      <c r="A42">
        <v>2</v>
      </c>
      <c r="B42" s="1">
        <v>5.7299999999999997E-2</v>
      </c>
      <c r="C42" s="1">
        <v>8.9200000000000002E-2</v>
      </c>
      <c r="D42" s="1">
        <v>0.28299999999999997</v>
      </c>
      <c r="E42" s="1">
        <v>0.4</v>
      </c>
      <c r="F42" s="1">
        <v>0.77900000000000003</v>
      </c>
      <c r="G42">
        <v>0</v>
      </c>
    </row>
    <row r="43" spans="1:7" x14ac:dyDescent="0.25">
      <c r="A43">
        <v>3</v>
      </c>
      <c r="B43" s="1">
        <v>7.0099999999999996E-2</v>
      </c>
      <c r="C43" s="1">
        <v>0.111</v>
      </c>
      <c r="D43" s="1">
        <v>0.35799999999999998</v>
      </c>
      <c r="E43" s="1">
        <v>0.501</v>
      </c>
      <c r="F43" s="1">
        <v>0.96699999999999997</v>
      </c>
      <c r="G43">
        <v>0</v>
      </c>
    </row>
    <row r="44" spans="1:7" x14ac:dyDescent="0.25">
      <c r="A44">
        <v>4</v>
      </c>
      <c r="B44" s="1">
        <v>0.11</v>
      </c>
      <c r="C44" s="1">
        <v>0.17799999999999999</v>
      </c>
      <c r="D44" s="1">
        <v>0.58099999999999996</v>
      </c>
      <c r="E44" s="1">
        <v>0.79600000000000004</v>
      </c>
      <c r="F44" s="1">
        <v>1.48</v>
      </c>
      <c r="G44">
        <v>0</v>
      </c>
    </row>
    <row r="45" spans="1:7" x14ac:dyDescent="0.25">
      <c r="A45">
        <v>5</v>
      </c>
      <c r="B45" s="1">
        <v>0.124</v>
      </c>
      <c r="C45" s="1">
        <v>0.19700000000000001</v>
      </c>
      <c r="D45" s="1">
        <v>0.66</v>
      </c>
      <c r="E45" s="1">
        <v>0.93899999999999995</v>
      </c>
      <c r="F45" s="1">
        <v>1.86</v>
      </c>
      <c r="G45">
        <v>0</v>
      </c>
    </row>
    <row r="46" spans="1:7" x14ac:dyDescent="0.25">
      <c r="A46">
        <v>6</v>
      </c>
      <c r="B46" s="1">
        <v>9.3799999999999994E-2</v>
      </c>
      <c r="C46" s="1">
        <v>0.14599999999999999</v>
      </c>
      <c r="D46" s="1">
        <v>0.51300000000000001</v>
      </c>
      <c r="E46" s="1">
        <v>0.77500000000000002</v>
      </c>
      <c r="F46" s="1">
        <v>1.69</v>
      </c>
      <c r="G46">
        <v>0</v>
      </c>
    </row>
    <row r="47" spans="1:7" x14ac:dyDescent="0.25">
      <c r="A47">
        <v>7</v>
      </c>
      <c r="B47" s="1">
        <v>7.2499999999999995E-2</v>
      </c>
      <c r="C47" s="1">
        <v>0.113</v>
      </c>
      <c r="D47" s="1">
        <v>0.41199999999999998</v>
      </c>
      <c r="E47" s="1">
        <v>0.64600000000000002</v>
      </c>
      <c r="F47" s="1">
        <v>1.45</v>
      </c>
      <c r="G47">
        <v>0</v>
      </c>
    </row>
    <row r="48" spans="1:7" x14ac:dyDescent="0.25">
      <c r="A48">
        <v>8</v>
      </c>
      <c r="B48" s="1">
        <v>5.7799999999999997E-2</v>
      </c>
      <c r="C48" s="1">
        <v>8.9399999999999993E-2</v>
      </c>
      <c r="D48" s="1">
        <v>0.33700000000000002</v>
      </c>
      <c r="E48" s="1">
        <v>0.54100000000000004</v>
      </c>
      <c r="F48" s="1">
        <v>1.24</v>
      </c>
      <c r="G48">
        <v>0</v>
      </c>
    </row>
    <row r="49" spans="1:7" x14ac:dyDescent="0.25">
      <c r="A49">
        <v>9</v>
      </c>
      <c r="B49" s="1">
        <v>2.3900000000000001E-2</v>
      </c>
      <c r="C49" s="1">
        <v>3.73E-2</v>
      </c>
      <c r="D49" s="1">
        <v>0.155</v>
      </c>
      <c r="E49" s="1">
        <v>0.26</v>
      </c>
      <c r="F49" s="1">
        <v>0.623</v>
      </c>
      <c r="G49">
        <v>0</v>
      </c>
    </row>
    <row r="50" spans="1:7" x14ac:dyDescent="0.25">
      <c r="A50">
        <v>10</v>
      </c>
      <c r="B50" s="1">
        <v>7.9399999999999991E-3</v>
      </c>
      <c r="C50" s="1">
        <v>1.26E-2</v>
      </c>
      <c r="D50" s="1">
        <v>6.0299999999999999E-2</v>
      </c>
      <c r="E50" s="1">
        <v>0.106</v>
      </c>
      <c r="F50" s="1">
        <v>0.25600000000000001</v>
      </c>
      <c r="G50">
        <v>0</v>
      </c>
    </row>
    <row r="51" spans="1:7" x14ac:dyDescent="0.25">
      <c r="A51">
        <v>11</v>
      </c>
      <c r="B51" s="1">
        <v>3.5999999999999999E-3</v>
      </c>
      <c r="C51" s="1">
        <v>5.6600000000000001E-3</v>
      </c>
      <c r="D51" s="1">
        <v>3.2099999999999997E-2</v>
      </c>
      <c r="E51" s="1">
        <v>5.8200000000000002E-2</v>
      </c>
      <c r="F51" s="1">
        <v>0.13500000000000001</v>
      </c>
      <c r="G51">
        <v>10000</v>
      </c>
    </row>
    <row r="53" spans="1:7" x14ac:dyDescent="0.25">
      <c r="A53" t="s">
        <v>48</v>
      </c>
    </row>
    <row r="54" spans="1:7" x14ac:dyDescent="0.25">
      <c r="A54">
        <v>1</v>
      </c>
      <c r="B54" s="1">
        <v>3.56E-2</v>
      </c>
      <c r="C54" s="1">
        <v>6.3700000000000007E-2</v>
      </c>
      <c r="D54" s="1">
        <v>0.32</v>
      </c>
      <c r="E54" s="1">
        <v>0.504</v>
      </c>
      <c r="F54" s="1">
        <v>1.2</v>
      </c>
      <c r="G54">
        <v>0</v>
      </c>
    </row>
    <row r="55" spans="1:7" x14ac:dyDescent="0.25">
      <c r="A55">
        <v>2</v>
      </c>
      <c r="B55" s="1">
        <v>4.6899999999999997E-2</v>
      </c>
      <c r="C55" s="1">
        <v>8.6099999999999996E-2</v>
      </c>
      <c r="D55" s="1">
        <v>0.439</v>
      </c>
      <c r="E55" s="1">
        <v>0.68700000000000006</v>
      </c>
      <c r="F55" s="1">
        <v>1.63</v>
      </c>
      <c r="G55">
        <v>0</v>
      </c>
    </row>
    <row r="56" spans="1:7" x14ac:dyDescent="0.25">
      <c r="A56">
        <v>3</v>
      </c>
      <c r="B56" s="1">
        <v>0.06</v>
      </c>
      <c r="C56" s="1">
        <v>0.112</v>
      </c>
      <c r="D56" s="1">
        <v>0.57799999999999996</v>
      </c>
      <c r="E56" s="1">
        <v>0.89800000000000002</v>
      </c>
      <c r="F56" s="1">
        <v>2.14</v>
      </c>
      <c r="G56">
        <v>0</v>
      </c>
    </row>
    <row r="57" spans="1:7" x14ac:dyDescent="0.25">
      <c r="A57">
        <v>4</v>
      </c>
      <c r="B57" s="1">
        <v>7.8799999999999995E-2</v>
      </c>
      <c r="C57" s="1">
        <v>0.14599999999999999</v>
      </c>
      <c r="D57" s="1">
        <v>0.73499999999999999</v>
      </c>
      <c r="E57" s="1">
        <v>1.1100000000000001</v>
      </c>
      <c r="F57" s="1">
        <v>2.58</v>
      </c>
      <c r="G57">
        <v>0</v>
      </c>
    </row>
    <row r="58" spans="1:7" x14ac:dyDescent="0.25">
      <c r="A58">
        <v>5</v>
      </c>
      <c r="B58" s="1">
        <v>6.6699999999999995E-2</v>
      </c>
      <c r="C58" s="1">
        <v>0.11799999999999999</v>
      </c>
      <c r="D58" s="1">
        <v>0.57799999999999996</v>
      </c>
      <c r="E58" s="1">
        <v>0.90500000000000003</v>
      </c>
      <c r="F58" s="1">
        <v>2.19</v>
      </c>
      <c r="G58">
        <v>0</v>
      </c>
    </row>
    <row r="59" spans="1:7" x14ac:dyDescent="0.25">
      <c r="A59">
        <v>6</v>
      </c>
      <c r="B59" s="1">
        <v>4.5999999999999999E-2</v>
      </c>
      <c r="C59" s="1">
        <v>8.0100000000000005E-2</v>
      </c>
      <c r="D59" s="1">
        <v>0.41099999999999998</v>
      </c>
      <c r="E59" s="1">
        <v>0.66900000000000004</v>
      </c>
      <c r="F59" s="1">
        <v>1.65</v>
      </c>
      <c r="G59">
        <v>0</v>
      </c>
    </row>
    <row r="60" spans="1:7" x14ac:dyDescent="0.25">
      <c r="A60">
        <v>7</v>
      </c>
      <c r="B60" s="1">
        <v>3.2300000000000002E-2</v>
      </c>
      <c r="C60" s="1">
        <v>5.5800000000000002E-2</v>
      </c>
      <c r="D60" s="1">
        <v>0.29499999999999998</v>
      </c>
      <c r="E60" s="1">
        <v>0.49399999999999999</v>
      </c>
      <c r="F60" s="1">
        <v>1.24</v>
      </c>
      <c r="G60">
        <v>0</v>
      </c>
    </row>
    <row r="61" spans="1:7" x14ac:dyDescent="0.25">
      <c r="A61">
        <v>8</v>
      </c>
      <c r="B61" s="1">
        <v>2.5000000000000001E-2</v>
      </c>
      <c r="C61" s="1">
        <v>4.2999999999999997E-2</v>
      </c>
      <c r="D61" s="1">
        <v>0.23200000000000001</v>
      </c>
      <c r="E61" s="1">
        <v>0.39100000000000001</v>
      </c>
      <c r="F61" s="1">
        <v>1</v>
      </c>
      <c r="G61">
        <v>0</v>
      </c>
    </row>
    <row r="62" spans="1:7" x14ac:dyDescent="0.25">
      <c r="A62">
        <v>9</v>
      </c>
      <c r="B62" s="1">
        <v>1.11E-2</v>
      </c>
      <c r="C62" s="1">
        <v>1.9099999999999999E-2</v>
      </c>
      <c r="D62" s="1">
        <v>0.121</v>
      </c>
      <c r="E62" s="1">
        <v>0.222</v>
      </c>
      <c r="F62" s="1">
        <v>0.58499999999999996</v>
      </c>
      <c r="G62">
        <v>0</v>
      </c>
    </row>
    <row r="63" spans="1:7" x14ac:dyDescent="0.25">
      <c r="A63">
        <v>10</v>
      </c>
      <c r="B63" s="1">
        <v>4.4799999999999996E-3</v>
      </c>
      <c r="C63" s="1">
        <v>7.6899999999999998E-3</v>
      </c>
      <c r="D63" s="1">
        <v>5.9700000000000003E-2</v>
      </c>
      <c r="E63" s="1">
        <v>0.11700000000000001</v>
      </c>
      <c r="F63" s="1">
        <v>0.3</v>
      </c>
      <c r="G63">
        <v>10000</v>
      </c>
    </row>
    <row r="64" spans="1:7" x14ac:dyDescent="0.25">
      <c r="A64">
        <v>11</v>
      </c>
      <c r="B64" s="1">
        <v>2.3E-3</v>
      </c>
      <c r="C64" s="1">
        <v>3.8999999999999998E-3</v>
      </c>
      <c r="D64" s="1">
        <v>3.2099999999999997E-2</v>
      </c>
      <c r="E64" s="1">
        <v>6.2799999999999995E-2</v>
      </c>
      <c r="F64" s="1">
        <v>0.154</v>
      </c>
      <c r="G64">
        <v>11000</v>
      </c>
    </row>
    <row r="66" spans="1:7" x14ac:dyDescent="0.25">
      <c r="A66" t="s">
        <v>50</v>
      </c>
    </row>
    <row r="67" spans="1:7" x14ac:dyDescent="0.25">
      <c r="A67">
        <v>1</v>
      </c>
      <c r="B67" s="1">
        <v>4.41E-2</v>
      </c>
      <c r="C67" s="1">
        <v>7.1300000000000002E-2</v>
      </c>
      <c r="D67" s="1">
        <v>0.27100000000000002</v>
      </c>
      <c r="E67" s="1">
        <v>0.39500000000000002</v>
      </c>
      <c r="F67" s="1">
        <v>0.82899999999999996</v>
      </c>
      <c r="G67">
        <v>0</v>
      </c>
    </row>
    <row r="68" spans="1:7" x14ac:dyDescent="0.25">
      <c r="A68">
        <v>2</v>
      </c>
      <c r="B68" s="1">
        <v>5.1900000000000002E-2</v>
      </c>
      <c r="C68" s="1">
        <v>8.5000000000000006E-2</v>
      </c>
      <c r="D68" s="1">
        <v>0.32</v>
      </c>
      <c r="E68" s="1">
        <v>0.46400000000000002</v>
      </c>
      <c r="F68" s="1">
        <v>0.97499999999999998</v>
      </c>
      <c r="G68">
        <v>0</v>
      </c>
    </row>
    <row r="69" spans="1:7" x14ac:dyDescent="0.25">
      <c r="A69">
        <v>3</v>
      </c>
      <c r="B69" s="1">
        <v>6.1199999999999997E-2</v>
      </c>
      <c r="C69" s="1">
        <v>0.1</v>
      </c>
      <c r="D69" s="1">
        <v>0.378</v>
      </c>
      <c r="E69" s="1">
        <v>0.54500000000000004</v>
      </c>
      <c r="F69" s="1">
        <v>1.1399999999999999</v>
      </c>
      <c r="G69">
        <v>0</v>
      </c>
    </row>
    <row r="70" spans="1:7" x14ac:dyDescent="0.25">
      <c r="A70">
        <v>4</v>
      </c>
      <c r="B70" s="1">
        <v>0.11</v>
      </c>
      <c r="C70" s="1">
        <v>0.185</v>
      </c>
      <c r="D70" s="1">
        <v>0.70399999999999996</v>
      </c>
      <c r="E70" s="1">
        <v>1</v>
      </c>
      <c r="F70" s="1">
        <v>2.0699999999999998</v>
      </c>
      <c r="G70">
        <v>0</v>
      </c>
    </row>
    <row r="71" spans="1:7" x14ac:dyDescent="0.25">
      <c r="A71">
        <v>5</v>
      </c>
      <c r="B71" s="1">
        <v>9.0399999999999994E-2</v>
      </c>
      <c r="C71" s="1">
        <v>0.14899999999999999</v>
      </c>
      <c r="D71" s="1">
        <v>0.56999999999999995</v>
      </c>
      <c r="E71" s="1">
        <v>0.82499999999999996</v>
      </c>
      <c r="F71" s="1">
        <v>1.74</v>
      </c>
      <c r="G71">
        <v>0</v>
      </c>
    </row>
    <row r="72" spans="1:7" x14ac:dyDescent="0.25">
      <c r="A72">
        <v>6</v>
      </c>
      <c r="B72" s="1">
        <v>6.2799999999999995E-2</v>
      </c>
      <c r="C72" s="1">
        <v>0.10199999999999999</v>
      </c>
      <c r="D72" s="1">
        <v>0.4</v>
      </c>
      <c r="E72" s="1">
        <v>0.59599999999999997</v>
      </c>
      <c r="F72" s="1">
        <v>1.31</v>
      </c>
      <c r="G72">
        <v>0</v>
      </c>
    </row>
    <row r="73" spans="1:7" x14ac:dyDescent="0.25">
      <c r="A73">
        <v>7</v>
      </c>
      <c r="B73" s="1">
        <v>4.8599999999999997E-2</v>
      </c>
      <c r="C73" s="1">
        <v>7.8399999999999997E-2</v>
      </c>
      <c r="D73" s="1">
        <v>0.32</v>
      </c>
      <c r="E73" s="1">
        <v>0.49199999999999999</v>
      </c>
      <c r="F73" s="1">
        <v>1.1100000000000001</v>
      </c>
      <c r="G73">
        <v>0</v>
      </c>
    </row>
    <row r="74" spans="1:7" x14ac:dyDescent="0.25">
      <c r="A74">
        <v>8</v>
      </c>
      <c r="B74" s="1">
        <v>3.73E-2</v>
      </c>
      <c r="C74" s="1">
        <v>0.06</v>
      </c>
      <c r="D74" s="1">
        <v>0.254</v>
      </c>
      <c r="E74" s="1">
        <v>0.4</v>
      </c>
      <c r="F74" s="1">
        <v>0.93300000000000005</v>
      </c>
      <c r="G74">
        <v>0</v>
      </c>
    </row>
    <row r="75" spans="1:7" x14ac:dyDescent="0.25">
      <c r="A75">
        <v>9</v>
      </c>
      <c r="B75" s="1">
        <v>1.55E-2</v>
      </c>
      <c r="C75" s="1">
        <v>2.5000000000000001E-2</v>
      </c>
      <c r="D75" s="1">
        <v>0.126</v>
      </c>
      <c r="E75" s="1">
        <v>0.22</v>
      </c>
      <c r="F75" s="1">
        <v>0.55400000000000005</v>
      </c>
      <c r="G75">
        <v>0</v>
      </c>
    </row>
    <row r="76" spans="1:7" x14ac:dyDescent="0.25">
      <c r="A76">
        <v>10</v>
      </c>
      <c r="B76" s="1">
        <v>5.4000000000000003E-3</v>
      </c>
      <c r="C76" s="1">
        <v>8.8400000000000006E-3</v>
      </c>
      <c r="D76" s="1">
        <v>5.3600000000000002E-2</v>
      </c>
      <c r="E76" s="1">
        <v>0.10100000000000001</v>
      </c>
      <c r="F76" s="1">
        <v>0.26600000000000001</v>
      </c>
      <c r="G76">
        <v>0</v>
      </c>
    </row>
    <row r="77" spans="1:7" x14ac:dyDescent="0.25">
      <c r="A77">
        <v>11</v>
      </c>
      <c r="B77" s="1">
        <v>2.8700000000000002E-3</v>
      </c>
      <c r="C77" s="1">
        <v>4.62E-3</v>
      </c>
      <c r="D77" s="1">
        <v>2.9100000000000001E-2</v>
      </c>
      <c r="E77" s="1">
        <v>5.57E-2</v>
      </c>
      <c r="F77" s="1">
        <v>0.14499999999999999</v>
      </c>
      <c r="G77">
        <v>11000</v>
      </c>
    </row>
    <row r="78" spans="1:7" x14ac:dyDescent="0.25">
      <c r="A78" t="s">
        <v>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36</vt:i4>
      </vt:variant>
    </vt:vector>
  </HeadingPairs>
  <TitlesOfParts>
    <vt:vector size="36" baseType="lpstr">
      <vt:lpstr>Logic_tree</vt:lpstr>
      <vt:lpstr>Figures_10000_yr</vt:lpstr>
      <vt:lpstr>Deaggregation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Dyn cm</vt:lpstr>
    </vt:vector>
  </TitlesOfParts>
  <Company>GTR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clement</dc:creator>
  <cp:lastModifiedBy>Thomas</cp:lastModifiedBy>
  <dcterms:created xsi:type="dcterms:W3CDTF">2006-07-04T10:02:27Z</dcterms:created>
  <dcterms:modified xsi:type="dcterms:W3CDTF">2017-07-13T14:19:38Z</dcterms:modified>
</cp:coreProperties>
</file>