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225"/>
  <workbookPr defaultThemeVersion="166925"/>
  <mc:AlternateContent xmlns:mc="http://schemas.openxmlformats.org/markup-compatibility/2006">
    <mc:Choice Requires="x15">
      <x15ac:absPath xmlns:x15ac="http://schemas.microsoft.com/office/spreadsheetml/2010/11/ac" url="D:\OneDrive - Universiteit Utrecht\Paper\"/>
    </mc:Choice>
  </mc:AlternateContent>
  <xr:revisionPtr revIDLastSave="0" documentId="13_ncr:1_{6A760EF6-DB70-473A-85E3-B32D7B6DC8F6}" xr6:coauthVersionLast="47" xr6:coauthVersionMax="47" xr10:uidLastSave="{00000000-0000-0000-0000-000000000000}"/>
  <bookViews>
    <workbookView xWindow="-120" yWindow="-120" windowWidth="38640" windowHeight="21120" xr2:uid="{3F26B00D-3AAE-440B-92E9-1BDCB945792F}"/>
  </bookViews>
  <sheets>
    <sheet name="Leveed Area" sheetId="1" r:id="rId1"/>
    <sheet name="Land Cover" sheetId="9" r:id="rId2"/>
    <sheet name="Flooded Area" sheetId="10" r:id="rId3"/>
    <sheet name="Population" sheetId="11" r:id="rId4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58" i="9" l="1"/>
  <c r="J158" i="9"/>
  <c r="I155" i="10"/>
  <c r="J155" i="10" s="1"/>
  <c r="H155" i="10"/>
  <c r="F155" i="10"/>
  <c r="E155" i="10"/>
  <c r="G155" i="10" s="1"/>
  <c r="C155" i="10"/>
  <c r="B155" i="10"/>
  <c r="J154" i="10"/>
  <c r="G154" i="10"/>
  <c r="D154" i="10"/>
  <c r="J153" i="10"/>
  <c r="G153" i="10"/>
  <c r="D153" i="10"/>
  <c r="J152" i="10"/>
  <c r="G152" i="10"/>
  <c r="D152" i="10"/>
  <c r="J151" i="10"/>
  <c r="G151" i="10"/>
  <c r="D151" i="10"/>
  <c r="J150" i="10"/>
  <c r="G150" i="10"/>
  <c r="D150" i="10"/>
  <c r="J149" i="10"/>
  <c r="G149" i="10"/>
  <c r="D149" i="10"/>
  <c r="J148" i="10"/>
  <c r="G148" i="10"/>
  <c r="D148" i="10"/>
  <c r="J147" i="10"/>
  <c r="G147" i="10"/>
  <c r="D147" i="10"/>
  <c r="J146" i="10"/>
  <c r="G146" i="10"/>
  <c r="D146" i="10"/>
  <c r="J145" i="10"/>
  <c r="G145" i="10"/>
  <c r="D145" i="10"/>
  <c r="J144" i="10"/>
  <c r="G144" i="10"/>
  <c r="D144" i="10"/>
  <c r="J143" i="10"/>
  <c r="G143" i="10"/>
  <c r="D143" i="10"/>
  <c r="J142" i="10"/>
  <c r="G142" i="10"/>
  <c r="D142" i="10"/>
  <c r="J141" i="10"/>
  <c r="G141" i="10"/>
  <c r="D141" i="10"/>
  <c r="J140" i="10"/>
  <c r="G140" i="10"/>
  <c r="D140" i="10"/>
  <c r="J139" i="10"/>
  <c r="G139" i="10"/>
  <c r="D139" i="10"/>
  <c r="J138" i="10"/>
  <c r="G138" i="10"/>
  <c r="D138" i="10"/>
  <c r="J137" i="10"/>
  <c r="G137" i="10"/>
  <c r="D137" i="10"/>
  <c r="J136" i="10"/>
  <c r="G136" i="10"/>
  <c r="D136" i="10"/>
  <c r="J135" i="10"/>
  <c r="G135" i="10"/>
  <c r="D135" i="10"/>
  <c r="J134" i="10"/>
  <c r="G134" i="10"/>
  <c r="D134" i="10"/>
  <c r="J133" i="10"/>
  <c r="G133" i="10"/>
  <c r="D133" i="10"/>
  <c r="J132" i="10"/>
  <c r="G132" i="10"/>
  <c r="D132" i="10"/>
  <c r="J131" i="10"/>
  <c r="G131" i="10"/>
  <c r="D131" i="10"/>
  <c r="J130" i="10"/>
  <c r="G130" i="10"/>
  <c r="D130" i="10"/>
  <c r="J129" i="10"/>
  <c r="G129" i="10"/>
  <c r="D129" i="10"/>
  <c r="J128" i="10"/>
  <c r="G128" i="10"/>
  <c r="D128" i="10"/>
  <c r="J127" i="10"/>
  <c r="G127" i="10"/>
  <c r="D127" i="10"/>
  <c r="J126" i="10"/>
  <c r="G126" i="10"/>
  <c r="D126" i="10"/>
  <c r="J125" i="10"/>
  <c r="G125" i="10"/>
  <c r="D125" i="10"/>
  <c r="J124" i="10"/>
  <c r="G124" i="10"/>
  <c r="D124" i="10"/>
  <c r="J123" i="10"/>
  <c r="G123" i="10"/>
  <c r="D123" i="10"/>
  <c r="J122" i="10"/>
  <c r="G122" i="10"/>
  <c r="D122" i="10"/>
  <c r="J121" i="10"/>
  <c r="G121" i="10"/>
  <c r="D121" i="10"/>
  <c r="J120" i="10"/>
  <c r="G120" i="10"/>
  <c r="D120" i="10"/>
  <c r="J119" i="10"/>
  <c r="G119" i="10"/>
  <c r="D119" i="10"/>
  <c r="J118" i="10"/>
  <c r="G118" i="10"/>
  <c r="D118" i="10"/>
  <c r="J117" i="10"/>
  <c r="G117" i="10"/>
  <c r="D117" i="10"/>
  <c r="J116" i="10"/>
  <c r="G116" i="10"/>
  <c r="D116" i="10"/>
  <c r="J115" i="10"/>
  <c r="G115" i="10"/>
  <c r="D115" i="10"/>
  <c r="J114" i="10"/>
  <c r="G114" i="10"/>
  <c r="D114" i="10"/>
  <c r="J113" i="10"/>
  <c r="G113" i="10"/>
  <c r="D113" i="10"/>
  <c r="J112" i="10"/>
  <c r="G112" i="10"/>
  <c r="D112" i="10"/>
  <c r="J111" i="10"/>
  <c r="G111" i="10"/>
  <c r="D111" i="10"/>
  <c r="J110" i="10"/>
  <c r="G110" i="10"/>
  <c r="D110" i="10"/>
  <c r="J109" i="10"/>
  <c r="G109" i="10"/>
  <c r="D109" i="10"/>
  <c r="J108" i="10"/>
  <c r="G108" i="10"/>
  <c r="D108" i="10"/>
  <c r="J107" i="10"/>
  <c r="G107" i="10"/>
  <c r="D107" i="10"/>
  <c r="J106" i="10"/>
  <c r="G106" i="10"/>
  <c r="D106" i="10"/>
  <c r="J105" i="10"/>
  <c r="G105" i="10"/>
  <c r="D105" i="10"/>
  <c r="J104" i="10"/>
  <c r="G104" i="10"/>
  <c r="D104" i="10"/>
  <c r="J103" i="10"/>
  <c r="G103" i="10"/>
  <c r="D103" i="10"/>
  <c r="J102" i="10"/>
  <c r="G102" i="10"/>
  <c r="D102" i="10"/>
  <c r="J101" i="10"/>
  <c r="G101" i="10"/>
  <c r="D101" i="10"/>
  <c r="J100" i="10"/>
  <c r="G100" i="10"/>
  <c r="D100" i="10"/>
  <c r="J99" i="10"/>
  <c r="G99" i="10"/>
  <c r="D99" i="10"/>
  <c r="J98" i="10"/>
  <c r="G98" i="10"/>
  <c r="D98" i="10"/>
  <c r="J97" i="10"/>
  <c r="G97" i="10"/>
  <c r="D97" i="10"/>
  <c r="J96" i="10"/>
  <c r="G96" i="10"/>
  <c r="D96" i="10"/>
  <c r="J95" i="10"/>
  <c r="G95" i="10"/>
  <c r="D95" i="10"/>
  <c r="J94" i="10"/>
  <c r="G94" i="10"/>
  <c r="D94" i="10"/>
  <c r="J93" i="10"/>
  <c r="G93" i="10"/>
  <c r="D93" i="10"/>
  <c r="J92" i="10"/>
  <c r="G92" i="10"/>
  <c r="D92" i="10"/>
  <c r="J91" i="10"/>
  <c r="G91" i="10"/>
  <c r="D91" i="10"/>
  <c r="J90" i="10"/>
  <c r="G90" i="10"/>
  <c r="D90" i="10"/>
  <c r="J89" i="10"/>
  <c r="G89" i="10"/>
  <c r="D89" i="10"/>
  <c r="J88" i="10"/>
  <c r="G88" i="10"/>
  <c r="D88" i="10"/>
  <c r="J87" i="10"/>
  <c r="G87" i="10"/>
  <c r="D87" i="10"/>
  <c r="J86" i="10"/>
  <c r="G86" i="10"/>
  <c r="D86" i="10"/>
  <c r="J85" i="10"/>
  <c r="G85" i="10"/>
  <c r="D85" i="10"/>
  <c r="J84" i="10"/>
  <c r="G84" i="10"/>
  <c r="D84" i="10"/>
  <c r="J83" i="10"/>
  <c r="G83" i="10"/>
  <c r="D83" i="10"/>
  <c r="J82" i="10"/>
  <c r="G82" i="10"/>
  <c r="D82" i="10"/>
  <c r="J81" i="10"/>
  <c r="G81" i="10"/>
  <c r="D81" i="10"/>
  <c r="J80" i="10"/>
  <c r="G80" i="10"/>
  <c r="D80" i="10"/>
  <c r="J79" i="10"/>
  <c r="G79" i="10"/>
  <c r="D79" i="10"/>
  <c r="J78" i="10"/>
  <c r="G78" i="10"/>
  <c r="D78" i="10"/>
  <c r="J77" i="10"/>
  <c r="G77" i="10"/>
  <c r="D77" i="10"/>
  <c r="J76" i="10"/>
  <c r="G76" i="10"/>
  <c r="D76" i="10"/>
  <c r="J75" i="10"/>
  <c r="G75" i="10"/>
  <c r="D75" i="10"/>
  <c r="J74" i="10"/>
  <c r="G74" i="10"/>
  <c r="D74" i="10"/>
  <c r="J73" i="10"/>
  <c r="G73" i="10"/>
  <c r="D73" i="10"/>
  <c r="J72" i="10"/>
  <c r="G72" i="10"/>
  <c r="D72" i="10"/>
  <c r="J71" i="10"/>
  <c r="G71" i="10"/>
  <c r="D71" i="10"/>
  <c r="J70" i="10"/>
  <c r="G70" i="10"/>
  <c r="D70" i="10"/>
  <c r="J69" i="10"/>
  <c r="G69" i="10"/>
  <c r="D69" i="10"/>
  <c r="J68" i="10"/>
  <c r="G68" i="10"/>
  <c r="D68" i="10"/>
  <c r="J67" i="10"/>
  <c r="G67" i="10"/>
  <c r="D67" i="10"/>
  <c r="J66" i="10"/>
  <c r="G66" i="10"/>
  <c r="D66" i="10"/>
  <c r="J65" i="10"/>
  <c r="G65" i="10"/>
  <c r="D65" i="10"/>
  <c r="J64" i="10"/>
  <c r="G64" i="10"/>
  <c r="D64" i="10"/>
  <c r="J63" i="10"/>
  <c r="G63" i="10"/>
  <c r="D63" i="10"/>
  <c r="J62" i="10"/>
  <c r="G62" i="10"/>
  <c r="D62" i="10"/>
  <c r="J61" i="10"/>
  <c r="G61" i="10"/>
  <c r="D61" i="10"/>
  <c r="J60" i="10"/>
  <c r="G60" i="10"/>
  <c r="D60" i="10"/>
  <c r="J59" i="10"/>
  <c r="G59" i="10"/>
  <c r="D59" i="10"/>
  <c r="J58" i="10"/>
  <c r="G58" i="10"/>
  <c r="D58" i="10"/>
  <c r="J57" i="10"/>
  <c r="G57" i="10"/>
  <c r="D57" i="10"/>
  <c r="J56" i="10"/>
  <c r="G56" i="10"/>
  <c r="D56" i="10"/>
  <c r="J55" i="10"/>
  <c r="G55" i="10"/>
  <c r="D55" i="10"/>
  <c r="J54" i="10"/>
  <c r="G54" i="10"/>
  <c r="D54" i="10"/>
  <c r="J53" i="10"/>
  <c r="G53" i="10"/>
  <c r="D53" i="10"/>
  <c r="J52" i="10"/>
  <c r="G52" i="10"/>
  <c r="D52" i="10"/>
  <c r="J51" i="10"/>
  <c r="G51" i="10"/>
  <c r="D51" i="10"/>
  <c r="J50" i="10"/>
  <c r="G50" i="10"/>
  <c r="D50" i="10"/>
  <c r="J49" i="10"/>
  <c r="G49" i="10"/>
  <c r="D49" i="10"/>
  <c r="J48" i="10"/>
  <c r="G48" i="10"/>
  <c r="D48" i="10"/>
  <c r="J47" i="10"/>
  <c r="G47" i="10"/>
  <c r="D47" i="10"/>
  <c r="J46" i="10"/>
  <c r="G46" i="10"/>
  <c r="D46" i="10"/>
  <c r="J45" i="10"/>
  <c r="G45" i="10"/>
  <c r="D45" i="10"/>
  <c r="J44" i="10"/>
  <c r="G44" i="10"/>
  <c r="D44" i="10"/>
  <c r="J43" i="10"/>
  <c r="G43" i="10"/>
  <c r="D43" i="10"/>
  <c r="J42" i="10"/>
  <c r="G42" i="10"/>
  <c r="D42" i="10"/>
  <c r="J41" i="10"/>
  <c r="G41" i="10"/>
  <c r="D41" i="10"/>
  <c r="J40" i="10"/>
  <c r="G40" i="10"/>
  <c r="D40" i="10"/>
  <c r="J39" i="10"/>
  <c r="G39" i="10"/>
  <c r="D39" i="10"/>
  <c r="J38" i="10"/>
  <c r="G38" i="10"/>
  <c r="D38" i="10"/>
  <c r="J37" i="10"/>
  <c r="G37" i="10"/>
  <c r="D37" i="10"/>
  <c r="J36" i="10"/>
  <c r="G36" i="10"/>
  <c r="D36" i="10"/>
  <c r="J35" i="10"/>
  <c r="G35" i="10"/>
  <c r="D35" i="10"/>
  <c r="J34" i="10"/>
  <c r="G34" i="10"/>
  <c r="D34" i="10"/>
  <c r="J33" i="10"/>
  <c r="G33" i="10"/>
  <c r="D33" i="10"/>
  <c r="J32" i="10"/>
  <c r="G32" i="10"/>
  <c r="D32" i="10"/>
  <c r="J31" i="10"/>
  <c r="G31" i="10"/>
  <c r="D31" i="10"/>
  <c r="J30" i="10"/>
  <c r="G30" i="10"/>
  <c r="D30" i="10"/>
  <c r="J29" i="10"/>
  <c r="G29" i="10"/>
  <c r="D29" i="10"/>
  <c r="J28" i="10"/>
  <c r="G28" i="10"/>
  <c r="D28" i="10"/>
  <c r="J27" i="10"/>
  <c r="G27" i="10"/>
  <c r="D27" i="10"/>
  <c r="J26" i="10"/>
  <c r="G26" i="10"/>
  <c r="D26" i="10"/>
  <c r="J25" i="10"/>
  <c r="G25" i="10"/>
  <c r="D25" i="10"/>
  <c r="J24" i="10"/>
  <c r="G24" i="10"/>
  <c r="D24" i="10"/>
  <c r="J23" i="10"/>
  <c r="G23" i="10"/>
  <c r="D23" i="10"/>
  <c r="J22" i="10"/>
  <c r="G22" i="10"/>
  <c r="D22" i="10"/>
  <c r="J21" i="10"/>
  <c r="G21" i="10"/>
  <c r="D21" i="10"/>
  <c r="J20" i="10"/>
  <c r="G20" i="10"/>
  <c r="D20" i="10"/>
  <c r="J19" i="10"/>
  <c r="G19" i="10"/>
  <c r="D19" i="10"/>
  <c r="J18" i="10"/>
  <c r="G18" i="10"/>
  <c r="D18" i="10"/>
  <c r="J17" i="10"/>
  <c r="G17" i="10"/>
  <c r="D17" i="10"/>
  <c r="J16" i="10"/>
  <c r="G16" i="10"/>
  <c r="D16" i="10"/>
  <c r="J15" i="10"/>
  <c r="G15" i="10"/>
  <c r="D15" i="10"/>
  <c r="J14" i="10"/>
  <c r="G14" i="10"/>
  <c r="D14" i="10"/>
  <c r="J13" i="10"/>
  <c r="G13" i="10"/>
  <c r="D13" i="10"/>
  <c r="J12" i="10"/>
  <c r="G12" i="10"/>
  <c r="D12" i="10"/>
  <c r="J11" i="10"/>
  <c r="G11" i="10"/>
  <c r="D11" i="10"/>
  <c r="J10" i="10"/>
  <c r="G10" i="10"/>
  <c r="D10" i="10"/>
  <c r="J9" i="10"/>
  <c r="G9" i="10"/>
  <c r="D9" i="10"/>
  <c r="J8" i="10"/>
  <c r="G8" i="10"/>
  <c r="D8" i="10"/>
  <c r="J7" i="10"/>
  <c r="G7" i="10"/>
  <c r="D7" i="10"/>
  <c r="J6" i="10"/>
  <c r="G6" i="10"/>
  <c r="D6" i="10"/>
  <c r="J5" i="10"/>
  <c r="G5" i="10"/>
  <c r="D5" i="10"/>
  <c r="J4" i="10"/>
  <c r="G4" i="10"/>
  <c r="D4" i="10"/>
  <c r="J3" i="10"/>
  <c r="G3" i="10"/>
  <c r="D3" i="10"/>
  <c r="J2" i="10"/>
  <c r="G2" i="10"/>
  <c r="D2" i="10"/>
  <c r="C155" i="11"/>
  <c r="B155" i="11"/>
  <c r="D12" i="11"/>
  <c r="D15" i="11"/>
  <c r="D23" i="11"/>
  <c r="D4" i="11"/>
  <c r="D154" i="11"/>
  <c r="D3" i="11"/>
  <c r="D153" i="11"/>
  <c r="D152" i="11"/>
  <c r="D8" i="11"/>
  <c r="D54" i="11"/>
  <c r="D2" i="11"/>
  <c r="D48" i="11"/>
  <c r="D151" i="11"/>
  <c r="D150" i="11"/>
  <c r="D37" i="11"/>
  <c r="D149" i="11"/>
  <c r="D9" i="11"/>
  <c r="D147" i="11"/>
  <c r="D27" i="11"/>
  <c r="D10" i="11"/>
  <c r="D55" i="11"/>
  <c r="D6" i="11"/>
  <c r="D39" i="11"/>
  <c r="D145" i="11"/>
  <c r="D144" i="11"/>
  <c r="D143" i="11"/>
  <c r="D142" i="11"/>
  <c r="D141" i="11"/>
  <c r="D140" i="11"/>
  <c r="D139" i="11"/>
  <c r="D138" i="11"/>
  <c r="D137" i="11"/>
  <c r="D136" i="11"/>
  <c r="D135" i="11"/>
  <c r="D134" i="11"/>
  <c r="D133" i="11"/>
  <c r="D132" i="11"/>
  <c r="D131" i="11"/>
  <c r="D130" i="11"/>
  <c r="D129" i="11"/>
  <c r="D128" i="11"/>
  <c r="D36" i="11"/>
  <c r="D42" i="11"/>
  <c r="D125" i="11"/>
  <c r="D124" i="11"/>
  <c r="D41" i="11"/>
  <c r="D33" i="11"/>
  <c r="D118" i="11"/>
  <c r="D114" i="11"/>
  <c r="D112" i="11"/>
  <c r="D110" i="11"/>
  <c r="D108" i="11"/>
  <c r="D107" i="11"/>
  <c r="D106" i="11"/>
  <c r="D102" i="11"/>
  <c r="D94" i="11"/>
  <c r="D90" i="11"/>
  <c r="D89" i="11"/>
  <c r="D81" i="11"/>
  <c r="D75" i="11"/>
  <c r="D73" i="11"/>
  <c r="D52" i="11"/>
  <c r="D18" i="11"/>
  <c r="D44" i="11"/>
  <c r="D22" i="11"/>
  <c r="D29" i="11"/>
  <c r="D24" i="11"/>
  <c r="D47" i="11"/>
  <c r="D51" i="11"/>
  <c r="D35" i="11"/>
  <c r="D50" i="11"/>
  <c r="D31" i="11"/>
  <c r="D46" i="11"/>
  <c r="D43" i="11"/>
  <c r="D16" i="11"/>
  <c r="D38" i="11"/>
  <c r="D28" i="11"/>
  <c r="D49" i="11"/>
  <c r="D45" i="11"/>
  <c r="D30" i="11"/>
  <c r="D13" i="11"/>
  <c r="D21" i="11"/>
  <c r="D34" i="11"/>
  <c r="D61" i="11"/>
  <c r="D20" i="11"/>
  <c r="D32" i="11"/>
  <c r="D25" i="11"/>
  <c r="D59" i="11"/>
  <c r="D40" i="11"/>
  <c r="D5" i="11"/>
  <c r="D11" i="11"/>
  <c r="D7" i="11"/>
  <c r="D58" i="11"/>
  <c r="D26" i="11"/>
  <c r="D53" i="11"/>
  <c r="D57" i="11"/>
  <c r="D17" i="11"/>
  <c r="D56" i="11"/>
  <c r="D14" i="11"/>
  <c r="D19" i="11"/>
  <c r="S155" i="9"/>
  <c r="S156" i="9" s="1"/>
  <c r="R155" i="9"/>
  <c r="Q155" i="9"/>
  <c r="P155" i="9"/>
  <c r="O155" i="9"/>
  <c r="N155" i="9"/>
  <c r="M155" i="9"/>
  <c r="L155" i="9"/>
  <c r="K155" i="9"/>
  <c r="J155" i="9"/>
  <c r="I155" i="9"/>
  <c r="H155" i="9"/>
  <c r="G155" i="9"/>
  <c r="F155" i="9"/>
  <c r="E155" i="9"/>
  <c r="D155" i="9"/>
  <c r="C155" i="9"/>
  <c r="C156" i="9" s="1"/>
  <c r="B155" i="9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55" i="1"/>
  <c r="D56" i="1"/>
  <c r="D57" i="1"/>
  <c r="D58" i="1"/>
  <c r="D59" i="1"/>
  <c r="D60" i="1"/>
  <c r="D61" i="1"/>
  <c r="D62" i="1"/>
  <c r="D63" i="1"/>
  <c r="D64" i="1"/>
  <c r="D65" i="1"/>
  <c r="D66" i="1"/>
  <c r="D67" i="1"/>
  <c r="D68" i="1"/>
  <c r="D69" i="1"/>
  <c r="D70" i="1"/>
  <c r="D71" i="1"/>
  <c r="D72" i="1"/>
  <c r="D73" i="1"/>
  <c r="D74" i="1"/>
  <c r="D75" i="1"/>
  <c r="D76" i="1"/>
  <c r="D77" i="1"/>
  <c r="D78" i="1"/>
  <c r="D79" i="1"/>
  <c r="D80" i="1"/>
  <c r="D81" i="1"/>
  <c r="D82" i="1"/>
  <c r="D83" i="1"/>
  <c r="D84" i="1"/>
  <c r="D85" i="1"/>
  <c r="D86" i="1"/>
  <c r="D87" i="1"/>
  <c r="D88" i="1"/>
  <c r="D89" i="1"/>
  <c r="D90" i="1"/>
  <c r="D91" i="1"/>
  <c r="D92" i="1"/>
  <c r="D93" i="1"/>
  <c r="D94" i="1"/>
  <c r="D95" i="1"/>
  <c r="D96" i="1"/>
  <c r="D97" i="1"/>
  <c r="D98" i="1"/>
  <c r="D99" i="1"/>
  <c r="D100" i="1"/>
  <c r="D101" i="1"/>
  <c r="D102" i="1"/>
  <c r="D103" i="1"/>
  <c r="D104" i="1"/>
  <c r="D105" i="1"/>
  <c r="D106" i="1"/>
  <c r="D107" i="1"/>
  <c r="D108" i="1"/>
  <c r="D109" i="1"/>
  <c r="D110" i="1"/>
  <c r="D111" i="1"/>
  <c r="D112" i="1"/>
  <c r="D113" i="1"/>
  <c r="D114" i="1"/>
  <c r="D115" i="1"/>
  <c r="D116" i="1"/>
  <c r="D117" i="1"/>
  <c r="D118" i="1"/>
  <c r="D119" i="1"/>
  <c r="D120" i="1"/>
  <c r="D121" i="1"/>
  <c r="D122" i="1"/>
  <c r="D123" i="1"/>
  <c r="D124" i="1"/>
  <c r="D125" i="1"/>
  <c r="D126" i="1"/>
  <c r="D127" i="1"/>
  <c r="D128" i="1"/>
  <c r="D129" i="1"/>
  <c r="D130" i="1"/>
  <c r="D131" i="1"/>
  <c r="D132" i="1"/>
  <c r="D133" i="1"/>
  <c r="D134" i="1"/>
  <c r="D135" i="1"/>
  <c r="D136" i="1"/>
  <c r="D137" i="1"/>
  <c r="D138" i="1"/>
  <c r="D139" i="1"/>
  <c r="D140" i="1"/>
  <c r="D141" i="1"/>
  <c r="D142" i="1"/>
  <c r="D143" i="1"/>
  <c r="D144" i="1"/>
  <c r="D145" i="1"/>
  <c r="D146" i="1"/>
  <c r="D147" i="1"/>
  <c r="D148" i="1"/>
  <c r="D149" i="1"/>
  <c r="D150" i="1"/>
  <c r="D151" i="1"/>
  <c r="D152" i="1"/>
  <c r="D153" i="1"/>
  <c r="D154" i="1"/>
  <c r="D3" i="1"/>
  <c r="D4" i="1"/>
  <c r="D5" i="1"/>
  <c r="D6" i="1"/>
  <c r="D7" i="1"/>
  <c r="D8" i="1"/>
  <c r="D9" i="1"/>
  <c r="D2" i="1"/>
  <c r="B155" i="1"/>
  <c r="C155" i="1"/>
  <c r="N156" i="9" l="1"/>
  <c r="F156" i="9"/>
  <c r="M156" i="9"/>
  <c r="Q156" i="9"/>
  <c r="K156" i="9"/>
  <c r="I156" i="9"/>
  <c r="B156" i="9"/>
  <c r="J156" i="9"/>
  <c r="R156" i="9"/>
  <c r="P156" i="9"/>
  <c r="E156" i="9"/>
  <c r="D155" i="11"/>
  <c r="D155" i="10"/>
  <c r="L156" i="9"/>
  <c r="D156" i="9"/>
  <c r="G156" i="9"/>
  <c r="O156" i="9"/>
  <c r="H156" i="9"/>
  <c r="D155" i="1"/>
</calcChain>
</file>

<file path=xl/sharedStrings.xml><?xml version="1.0" encoding="utf-8"?>
<sst xmlns="http://schemas.openxmlformats.org/spreadsheetml/2006/main" count="744" uniqueCount="166">
  <si>
    <t>PolygonID</t>
  </si>
  <si>
    <t>Total Delta Population</t>
  </si>
  <si>
    <t>Population within Leveed Area</t>
  </si>
  <si>
    <t>% population in leveed area</t>
  </si>
  <si>
    <t>Country</t>
  </si>
  <si>
    <t>UN_Region</t>
  </si>
  <si>
    <t>UN_Subregion</t>
  </si>
  <si>
    <t>Morocco</t>
  </si>
  <si>
    <t>Africa</t>
  </si>
  <si>
    <t>Northern Africa</t>
  </si>
  <si>
    <t>Senegal</t>
  </si>
  <si>
    <t>Western Africa</t>
  </si>
  <si>
    <t>Australia</t>
  </si>
  <si>
    <t>Asia-Pacific</t>
  </si>
  <si>
    <t>Australia and New Zealand</t>
  </si>
  <si>
    <t>New Zealand</t>
  </si>
  <si>
    <t>Mexico</t>
  </si>
  <si>
    <t>Americas</t>
  </si>
  <si>
    <t>Central America</t>
  </si>
  <si>
    <t>Europe &amp; Central Asia</t>
  </si>
  <si>
    <t>Netherlands</t>
  </si>
  <si>
    <t>Western Europe</t>
  </si>
  <si>
    <t>Ireland</t>
  </si>
  <si>
    <t>Northern Europe</t>
  </si>
  <si>
    <t>United Kingdom</t>
  </si>
  <si>
    <t>Spain</t>
  </si>
  <si>
    <t>Southern Europe</t>
  </si>
  <si>
    <t>France</t>
  </si>
  <si>
    <t>Italy</t>
  </si>
  <si>
    <t>Montenegro</t>
  </si>
  <si>
    <t>Greece</t>
  </si>
  <si>
    <t>Canada</t>
  </si>
  <si>
    <t>Northern America</t>
  </si>
  <si>
    <t>United States of America</t>
  </si>
  <si>
    <t>Peru</t>
  </si>
  <si>
    <t>South America</t>
  </si>
  <si>
    <t>Oman</t>
  </si>
  <si>
    <t>Western Asia</t>
  </si>
  <si>
    <t>India</t>
  </si>
  <si>
    <t>Southern Asia</t>
  </si>
  <si>
    <t>Bangladesh</t>
  </si>
  <si>
    <t>Thailand</t>
  </si>
  <si>
    <t>South-Eastern Asia</t>
  </si>
  <si>
    <t>Vietnam</t>
  </si>
  <si>
    <t>Philippines</t>
  </si>
  <si>
    <t>Total</t>
  </si>
  <si>
    <t>ID</t>
  </si>
  <si>
    <t>Russia</t>
  </si>
  <si>
    <t>Eastern Europe</t>
  </si>
  <si>
    <t>% protected of 10-yr wetted area</t>
  </si>
  <si>
    <t>% protected of 100-yr wetted area</t>
  </si>
  <si>
    <t>% protected of 1000-yr wetted area</t>
  </si>
  <si>
    <t>10-yr wetted area within delta polygon (m2)</t>
  </si>
  <si>
    <t>10-yr wetted area that is protected (m2)</t>
  </si>
  <si>
    <t>100-yr wetted area within delta polygon (m2)</t>
  </si>
  <si>
    <t>100-yr wetted area that is protected (m2)</t>
  </si>
  <si>
    <t>1000-yr wetted area within delta polygon (m2)</t>
  </si>
  <si>
    <t>1000-yr wetted area that is protected (m2)</t>
  </si>
  <si>
    <t>Levee % of delta area</t>
  </si>
  <si>
    <t>fraction</t>
  </si>
  <si>
    <t>Delta Area(m2)</t>
  </si>
  <si>
    <t>Leveed Area(m2)</t>
  </si>
  <si>
    <t>Shrubs area on delta (m2) (Map code 20)</t>
  </si>
  <si>
    <t>Herbaceous vegetation area on delta (m2) (Map code 30)</t>
  </si>
  <si>
    <t>Cropland area on delta (m2)  (Map code 40)</t>
  </si>
  <si>
    <t>Urban area on delta (m2)  (Map code 50)</t>
  </si>
  <si>
    <t>Bare area on delta (m2)   (Map code 60)</t>
  </si>
  <si>
    <t>Permanent water area on delta (m2)  (Map code 80)</t>
  </si>
  <si>
    <t>Wetland area on delta (m2)   (Map code 90)</t>
  </si>
  <si>
    <t>Forest area on delta (m2)   (Map code 111-126)</t>
  </si>
  <si>
    <t>Open sea area on delta (m2)   (Map code 200)</t>
  </si>
  <si>
    <t>Open sea area within levees (m2)   (Map code 200)</t>
  </si>
  <si>
    <t>Forest area within levees (m2)   (Map code 111-126)</t>
  </si>
  <si>
    <t>Wetland area within levees (m2)   (Map code 90)</t>
  </si>
  <si>
    <t>Permanent water area within levees (m2)  (Map code 80)</t>
  </si>
  <si>
    <t>Bare area within levees (m2)   (Map code 60)</t>
  </si>
  <si>
    <t>Urban area within levees (m2)  (Map code 50)</t>
  </si>
  <si>
    <t>Cropland area within levees (m2)  (Map code 40)</t>
  </si>
  <si>
    <t>Herbaceous vegetation area within levees (m2) (Map code 30)</t>
  </si>
  <si>
    <t>Shrubs area within levees (m2) (Map code 20)</t>
  </si>
  <si>
    <t xml:space="preserve">    IJssel</t>
  </si>
  <si>
    <t xml:space="preserve">    Rhine-Meuse</t>
  </si>
  <si>
    <t xml:space="preserve">    </t>
  </si>
  <si>
    <t xml:space="preserve">    Tiber</t>
  </si>
  <si>
    <t xml:space="preserve">    Volturno</t>
  </si>
  <si>
    <t xml:space="preserve">    Tronto</t>
  </si>
  <si>
    <t xml:space="preserve">    Po</t>
  </si>
  <si>
    <t xml:space="preserve">    Adige</t>
  </si>
  <si>
    <t xml:space="preserve">    Piave</t>
  </si>
  <si>
    <t xml:space="preserve">    Tagliamento</t>
  </si>
  <si>
    <t xml:space="preserve">    Isonzo</t>
  </si>
  <si>
    <t xml:space="preserve">    Colville</t>
  </si>
  <si>
    <t xml:space="preserve">    Yukon</t>
  </si>
  <si>
    <t xml:space="preserve">    Kuskokwim</t>
  </si>
  <si>
    <t xml:space="preserve">    Dungeness / Elwha</t>
  </si>
  <si>
    <t xml:space="preserve">    Hoh / Quillayute</t>
  </si>
  <si>
    <t xml:space="preserve">    Sixes</t>
  </si>
  <si>
    <t xml:space="preserve">    Lake Marion / Carolina / Sampit</t>
  </si>
  <si>
    <t xml:space="preserve">    Lower Savannah</t>
  </si>
  <si>
    <t xml:space="preserve">    Ogeechee</t>
  </si>
  <si>
    <t xml:space="preserve">    Altamha</t>
  </si>
  <si>
    <t xml:space="preserve">    Satilla</t>
  </si>
  <si>
    <t xml:space="preserve">    St Marys</t>
  </si>
  <si>
    <t xml:space="preserve">    Peace</t>
  </si>
  <si>
    <t xml:space="preserve">    Myakka</t>
  </si>
  <si>
    <t xml:space="preserve">    Withlacoochee</t>
  </si>
  <si>
    <t xml:space="preserve">    Lower Suwannee</t>
  </si>
  <si>
    <t xml:space="preserve">    Ochlockonee</t>
  </si>
  <si>
    <t xml:space="preserve">    Apalachicola</t>
  </si>
  <si>
    <t xml:space="preserve">    Lower Choctawatchee</t>
  </si>
  <si>
    <t xml:space="preserve">    Escambia</t>
  </si>
  <si>
    <t xml:space="preserve">    Mobile / Tensaw</t>
  </si>
  <si>
    <t xml:space="preserve">    Pascagoula</t>
  </si>
  <si>
    <t xml:space="preserve">    Sabine Lake</t>
  </si>
  <si>
    <t xml:space="preserve">    Lower Trinity</t>
  </si>
  <si>
    <t xml:space="preserve">    Brazos</t>
  </si>
  <si>
    <t xml:space="preserve">    Colorado, TX</t>
  </si>
  <si>
    <t xml:space="preserve">    Navidad</t>
  </si>
  <si>
    <t xml:space="preserve">    Lower Nueces</t>
  </si>
  <si>
    <t xml:space="preserve">    Canete</t>
  </si>
  <si>
    <t xml:space="preserve">    Tapti</t>
  </si>
  <si>
    <t xml:space="preserve">    Sangu</t>
  </si>
  <si>
    <t xml:space="preserve">    Mae Khlong</t>
  </si>
  <si>
    <t xml:space="preserve">    Chao</t>
  </si>
  <si>
    <t xml:space="preserve">    Sa Keo</t>
  </si>
  <si>
    <t>Kenitra</t>
  </si>
  <si>
    <t>Greater Bunbury</t>
  </si>
  <si>
    <t>Carnarvon and Lower Gascyone River</t>
  </si>
  <si>
    <t>Rockhampton</t>
  </si>
  <si>
    <t>Forth</t>
  </si>
  <si>
    <t>Waihao</t>
  </si>
  <si>
    <t>Colorado River</t>
  </si>
  <si>
    <t>Neva</t>
  </si>
  <si>
    <t>An tInbhear Mór (Arklow)</t>
  </si>
  <si>
    <t>Abhainn na Sláine (River Slaney)</t>
  </si>
  <si>
    <t>Eden</t>
  </si>
  <si>
    <t>Ayr</t>
  </si>
  <si>
    <t>Guadalhorce</t>
  </si>
  <si>
    <t>Guadalfeo </t>
  </si>
  <si>
    <t>Ebre / Ebro</t>
  </si>
  <si>
    <t>Tordera</t>
  </si>
  <si>
    <t>Rhone</t>
  </si>
  <si>
    <t>Bojana-Buna</t>
  </si>
  <si>
    <t>Achelous / Evinos</t>
  </si>
  <si>
    <t>Evinos</t>
  </si>
  <si>
    <t>Mornos</t>
  </si>
  <si>
    <t>Istiaia</t>
  </si>
  <si>
    <t>Axios</t>
  </si>
  <si>
    <t>Nestos</t>
  </si>
  <si>
    <t>Mississippi</t>
  </si>
  <si>
    <t>Qurayyat</t>
  </si>
  <si>
    <t>Surat</t>
  </si>
  <si>
    <t>Adyar</t>
  </si>
  <si>
    <t>Ganges-Brahmaputra</t>
  </si>
  <si>
    <t>Ban Loem</t>
  </si>
  <si>
    <t>Mekong</t>
  </si>
  <si>
    <t>Quy Nhon</t>
  </si>
  <si>
    <t>Hoi An</t>
  </si>
  <si>
    <t>Lower Agno</t>
  </si>
  <si>
    <t xml:space="preserve">    Eel</t>
  </si>
  <si>
    <t xml:space="preserve">    Columbia</t>
  </si>
  <si>
    <t>Pearl</t>
  </si>
  <si>
    <t>Rio Grande</t>
  </si>
  <si>
    <t>Name</t>
  </si>
  <si>
    <t>BasinID2 (Nienhuis et al., 2020)</t>
  </si>
  <si>
    <t>PolygonID (Edmonds et al., 2020)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</si>
</sst>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4" tint="0.39997558519241921"/>
        <bgColor indexed="65"/>
      </patternFill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rgb="FF000000"/>
      </right>
      <top style="thin">
        <color rgb="FF000000"/>
      </top>
      <bottom/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" fillId="2" borderId="0" applyNumberFormat="0" applyBorder="0" applyAlignment="0" applyProtection="0"/>
  </cellStyleXfs>
  <cellXfs count="38">
    <xf numFmtId="0" fontId="0" fillId="0" borderId="0" xfId="0"/>
    <xf numFmtId="0" fontId="0" fillId="0" borderId="0" xfId="0" applyAlignment="1">
      <alignment wrapText="1"/>
    </xf>
    <xf numFmtId="9" fontId="0" fillId="0" borderId="0" xfId="0" applyNumberFormat="1"/>
    <xf numFmtId="0" fontId="2" fillId="0" borderId="0" xfId="0" applyFont="1"/>
    <xf numFmtId="9" fontId="0" fillId="0" borderId="0" xfId="1" applyFont="1"/>
    <xf numFmtId="0" fontId="0" fillId="0" borderId="0" xfId="0" applyAlignment="1">
      <alignment horizontal="right"/>
    </xf>
    <xf numFmtId="9" fontId="0" fillId="0" borderId="0" xfId="1" applyFont="1" applyAlignment="1">
      <alignment horizontal="right"/>
    </xf>
    <xf numFmtId="11" fontId="0" fillId="0" borderId="0" xfId="0" applyNumberFormat="1" applyAlignment="1">
      <alignment horizontal="right"/>
    </xf>
    <xf numFmtId="9" fontId="1" fillId="0" borderId="0" xfId="1" applyFont="1" applyAlignment="1">
      <alignment horizontal="right"/>
    </xf>
    <xf numFmtId="0" fontId="0" fillId="0" borderId="0" xfId="0" applyFill="1" applyAlignment="1">
      <alignment horizontal="right"/>
    </xf>
    <xf numFmtId="11" fontId="0" fillId="0" borderId="0" xfId="0" applyNumberFormat="1" applyFill="1" applyAlignment="1">
      <alignment horizontal="right"/>
    </xf>
    <xf numFmtId="9" fontId="0" fillId="0" borderId="0" xfId="1" applyFont="1" applyFill="1" applyAlignment="1">
      <alignment horizontal="right"/>
    </xf>
    <xf numFmtId="0" fontId="1" fillId="2" borderId="1" xfId="2" applyBorder="1" applyAlignment="1">
      <alignment horizontal="right" vertical="center" wrapText="1"/>
    </xf>
    <xf numFmtId="11" fontId="1" fillId="2" borderId="1" xfId="2" applyNumberFormat="1" applyBorder="1" applyAlignment="1">
      <alignment horizontal="right" vertical="center" wrapText="1"/>
    </xf>
    <xf numFmtId="9" fontId="1" fillId="2" borderId="1" xfId="2" applyNumberFormat="1" applyBorder="1" applyAlignment="1">
      <alignment horizontal="right" vertical="center" wrapText="1"/>
    </xf>
    <xf numFmtId="0" fontId="1" fillId="2" borderId="0" xfId="2" applyAlignment="1">
      <alignment horizontal="right" wrapText="1"/>
    </xf>
    <xf numFmtId="9" fontId="1" fillId="2" borderId="1" xfId="1" applyFill="1" applyBorder="1" applyAlignment="1">
      <alignment horizontal="right" vertical="center" wrapText="1"/>
    </xf>
    <xf numFmtId="0" fontId="2" fillId="0" borderId="0" xfId="0" applyFont="1" applyAlignment="1">
      <alignment horizontal="right"/>
    </xf>
    <xf numFmtId="11" fontId="2" fillId="0" borderId="0" xfId="0" applyNumberFormat="1" applyFont="1" applyAlignment="1">
      <alignment horizontal="right"/>
    </xf>
    <xf numFmtId="9" fontId="2" fillId="0" borderId="0" xfId="0" applyNumberFormat="1" applyFont="1" applyAlignment="1">
      <alignment horizontal="right"/>
    </xf>
    <xf numFmtId="9" fontId="2" fillId="0" borderId="0" xfId="1" applyFont="1" applyAlignment="1">
      <alignment horizontal="right"/>
    </xf>
    <xf numFmtId="11" fontId="0" fillId="0" borderId="0" xfId="0" applyNumberFormat="1"/>
    <xf numFmtId="0" fontId="2" fillId="0" borderId="2" xfId="0" applyFont="1" applyBorder="1" applyAlignment="1">
      <alignment vertical="center" wrapText="1"/>
    </xf>
    <xf numFmtId="11" fontId="2" fillId="0" borderId="0" xfId="0" applyNumberFormat="1" applyFont="1"/>
    <xf numFmtId="0" fontId="0" fillId="0" borderId="0" xfId="0" applyBorder="1" applyAlignment="1">
      <alignment vertical="center" wrapText="1"/>
    </xf>
    <xf numFmtId="11" fontId="0" fillId="0" borderId="0" xfId="0" applyNumberFormat="1" applyBorder="1"/>
    <xf numFmtId="0" fontId="2" fillId="0" borderId="0" xfId="0" applyFont="1" applyAlignment="1">
      <alignment wrapText="1"/>
    </xf>
    <xf numFmtId="11" fontId="0" fillId="0" borderId="0" xfId="0" applyNumberFormat="1" applyBorder="1" applyAlignment="1">
      <alignment vertical="center" wrapText="1"/>
    </xf>
    <xf numFmtId="0" fontId="0" fillId="0" borderId="0" xfId="0" applyBorder="1" applyAlignment="1">
      <alignment horizontal="right"/>
    </xf>
    <xf numFmtId="11" fontId="0" fillId="0" borderId="0" xfId="0" applyNumberFormat="1" applyBorder="1" applyAlignment="1">
      <alignment horizontal="right"/>
    </xf>
    <xf numFmtId="9" fontId="0" fillId="0" borderId="0" xfId="1" applyFont="1" applyBorder="1" applyAlignment="1">
      <alignment horizontal="right"/>
    </xf>
    <xf numFmtId="0" fontId="0" fillId="0" borderId="0" xfId="0" applyFont="1" applyFill="1" applyBorder="1" applyAlignment="1">
      <alignment horizontal="right"/>
    </xf>
    <xf numFmtId="0" fontId="0" fillId="0" borderId="0" xfId="0" applyFill="1" applyBorder="1" applyAlignment="1">
      <alignment horizontal="right"/>
    </xf>
    <xf numFmtId="0" fontId="2" fillId="0" borderId="0" xfId="0" applyFont="1" applyBorder="1" applyAlignment="1">
      <alignment horizontal="right"/>
    </xf>
    <xf numFmtId="11" fontId="2" fillId="0" borderId="0" xfId="0" applyNumberFormat="1" applyFont="1" applyBorder="1" applyAlignment="1">
      <alignment horizontal="right"/>
    </xf>
    <xf numFmtId="9" fontId="2" fillId="0" borderId="0" xfId="0" applyNumberFormat="1" applyFont="1" applyBorder="1" applyAlignment="1">
      <alignment horizontal="right"/>
    </xf>
    <xf numFmtId="0" fontId="0" fillId="0" borderId="0" xfId="0" applyFill="1"/>
    <xf numFmtId="9" fontId="0" fillId="0" borderId="0" xfId="0" applyNumberFormat="1" applyAlignment="1">
      <alignment horizontal="right"/>
    </xf>
  </cellXfs>
  <cellStyles count="3">
    <cellStyle name="60% - Accent1" xfId="2" builtinId="32"/>
    <cellStyle name="Normal" xfId="0" builtinId="0"/>
    <cellStyle name="Percent" xfId="1" builtinId="5"/>
  </cellStyles>
  <dxfs count="83"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3" formatCode="0%"/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5" formatCode="0.00E+00"/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5" formatCode="0.00E+00"/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/>
        <top/>
        <bottom/>
      </border>
    </dxf>
    <dxf>
      <font>
        <b/>
      </font>
      <alignment horizontal="right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3" formatCode="0%"/>
      <alignment horizontal="right" vertical="bottom" textRotation="0" wrapText="0" indent="0" justifyLastLine="0" shrinkToFit="0" readingOrder="0"/>
    </dxf>
    <dxf>
      <font>
        <strike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5" formatCode="0.00E+00"/>
      <alignment horizontal="right" vertical="bottom" textRotation="0" wrapText="0" indent="0" justifyLastLine="0" shrinkToFit="0" readingOrder="0"/>
    </dxf>
    <dxf>
      <numFmt numFmtId="15" formatCode="0.00E+0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15" formatCode="0.00E+00"/>
      <alignment horizontal="right" vertical="bottom" textRotation="0" wrapText="0" indent="0" justifyLastLine="0" shrinkToFit="0" readingOrder="0"/>
    </dxf>
    <dxf>
      <numFmt numFmtId="15" formatCode="0.00E+0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/>
      </font>
      <alignment horizontal="right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righ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/>
      </font>
      <numFmt numFmtId="15" formatCode="0.00E+00"/>
      <alignment horizontal="right" vertical="bottom" textRotation="0" wrapText="0" indent="0" justifyLastLine="0" shrinkToFit="0" readingOrder="0"/>
    </dxf>
    <dxf>
      <numFmt numFmtId="15" formatCode="0.00E+00"/>
      <alignment horizontal="right" vertical="bottom" textRotation="0" wrapText="0" indent="0" justifyLastLine="0" shrinkToFit="0" readingOrder="0"/>
    </dxf>
    <dxf>
      <font>
        <b/>
      </font>
      <numFmt numFmtId="15" formatCode="0.00E+00"/>
      <alignment horizontal="right" vertical="bottom" textRotation="0" wrapText="0" indent="0" justifyLastLine="0" shrinkToFit="0" readingOrder="0"/>
    </dxf>
    <dxf>
      <numFmt numFmtId="15" formatCode="0.00E+0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/>
      </font>
      <numFmt numFmtId="15" formatCode="0.00E+00"/>
      <alignment horizontal="right" vertical="bottom" textRotation="0" wrapText="0" indent="0" justifyLastLine="0" shrinkToFit="0" readingOrder="0"/>
    </dxf>
    <dxf>
      <numFmt numFmtId="15" formatCode="0.00E+00"/>
      <alignment horizontal="right" vertical="bottom" textRotation="0" wrapText="0" indent="0" justifyLastLine="0" shrinkToFit="0" readingOrder="0"/>
    </dxf>
    <dxf>
      <font>
        <b/>
      </font>
      <numFmt numFmtId="15" formatCode="0.00E+00"/>
      <alignment horizontal="right" vertical="bottom" textRotation="0" wrapText="0" indent="0" justifyLastLine="0" shrinkToFit="0" readingOrder="0"/>
    </dxf>
    <dxf>
      <numFmt numFmtId="15" formatCode="0.00E+00"/>
      <alignment horizontal="right" vertical="bottom" textRotation="0" wrapText="0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/>
      </font>
      <numFmt numFmtId="15" formatCode="0.00E+00"/>
      <alignment horizontal="right" vertical="bottom" textRotation="0" wrapText="0" indent="0" justifyLastLine="0" shrinkToFit="0" readingOrder="0"/>
    </dxf>
    <dxf>
      <numFmt numFmtId="15" formatCode="0.00E+00"/>
      <alignment horizontal="right" vertical="bottom" textRotation="0" wrapText="0" indent="0" justifyLastLine="0" shrinkToFit="0" readingOrder="0"/>
    </dxf>
    <dxf>
      <font>
        <b/>
      </font>
      <numFmt numFmtId="15" formatCode="0.00E+00"/>
      <alignment horizontal="right" vertical="bottom" textRotation="0" wrapText="0" indent="0" justifyLastLine="0" shrinkToFit="0" readingOrder="0"/>
    </dxf>
    <dxf>
      <numFmt numFmtId="15" formatCode="0.00E+00"/>
      <alignment horizontal="right" vertical="bottom" textRotation="0" wrapText="0" indent="0" justifyLastLine="0" shrinkToFit="0" readingOrder="0"/>
    </dxf>
    <dxf>
      <font>
        <b/>
      </font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/>
      </font>
      <alignment horizontal="right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right" vertical="bottom" textRotation="0" wrapText="0" indent="0" justifyLastLine="0" shrinkToFit="0" readingOrder="0"/>
    </dxf>
    <dxf>
      <border outline="0">
        <bottom style="medium">
          <color indexed="64"/>
        </bottom>
      </border>
    </dxf>
    <dxf>
      <alignment horizontal="right" vertical="center" textRotation="0" wrapText="1" indent="0" justifyLastLine="0" shrinkToFit="0" readingOrder="0"/>
      <border diagonalUp="0" diagonalDown="0">
        <left style="medium">
          <color indexed="64"/>
        </left>
        <right style="medium">
          <color indexed="64"/>
        </right>
        <top/>
        <bottom/>
      </border>
    </dxf>
    <dxf>
      <numFmt numFmtId="15" formatCode="0.00E+00"/>
      <alignment horizontal="general" vertical="center" textRotation="0" wrapText="1" indent="0" justifyLastLine="0" shrinkToFit="0" readingOrder="0"/>
    </dxf>
    <dxf>
      <numFmt numFmtId="15" formatCode="0.00E+00"/>
    </dxf>
    <dxf>
      <numFmt numFmtId="15" formatCode="0.00E+00"/>
      <alignment horizontal="general" vertical="center" textRotation="0" wrapText="1" indent="0" justifyLastLine="0" shrinkToFit="0" readingOrder="0"/>
    </dxf>
    <dxf>
      <numFmt numFmtId="15" formatCode="0.00E+00"/>
      <alignment horizontal="general" vertical="center" textRotation="0" wrapText="1" indent="0" justifyLastLine="0" shrinkToFit="0" readingOrder="0"/>
    </dxf>
    <dxf>
      <numFmt numFmtId="15" formatCode="0.00E+00"/>
      <alignment horizontal="general" vertical="center" textRotation="0" wrapText="1" indent="0" justifyLastLine="0" shrinkToFit="0" readingOrder="0"/>
    </dxf>
    <dxf>
      <numFmt numFmtId="15" formatCode="0.00E+00"/>
      <alignment horizontal="general" vertical="center" textRotation="0" wrapText="1" indent="0" justifyLastLine="0" shrinkToFit="0" readingOrder="0"/>
    </dxf>
    <dxf>
      <numFmt numFmtId="15" formatCode="0.00E+00"/>
      <alignment horizontal="general" vertical="center" textRotation="0" wrapText="1" indent="0" justifyLastLine="0" shrinkToFit="0" readingOrder="0"/>
    </dxf>
    <dxf>
      <numFmt numFmtId="15" formatCode="0.00E+00"/>
      <alignment horizontal="general" vertical="center" textRotation="0" wrapText="1" indent="0" justifyLastLine="0" shrinkToFit="0" readingOrder="0"/>
    </dxf>
    <dxf>
      <numFmt numFmtId="15" formatCode="0.00E+00"/>
      <alignment horizontal="general" vertical="center" textRotation="0" wrapText="1" indent="0" justifyLastLine="0" shrinkToFit="0" readingOrder="0"/>
    </dxf>
    <dxf>
      <numFmt numFmtId="15" formatCode="0.00E+00"/>
    </dxf>
    <dxf>
      <numFmt numFmtId="15" formatCode="0.00E+00"/>
    </dxf>
    <dxf>
      <numFmt numFmtId="15" formatCode="0.00E+00"/>
    </dxf>
    <dxf>
      <numFmt numFmtId="15" formatCode="0.00E+00"/>
    </dxf>
    <dxf>
      <numFmt numFmtId="15" formatCode="0.00E+00"/>
    </dxf>
    <dxf>
      <numFmt numFmtId="15" formatCode="0.00E+00"/>
    </dxf>
    <dxf>
      <numFmt numFmtId="15" formatCode="0.00E+00"/>
    </dxf>
    <dxf>
      <numFmt numFmtId="15" formatCode="0.00E+00"/>
    </dxf>
    <dxf>
      <numFmt numFmtId="15" formatCode="0.00E+00"/>
    </dxf>
    <dxf>
      <alignment horizontal="general" vertical="center" textRotation="0" wrapText="1" indent="0" justifyLastLine="0" shrinkToFit="0" readingOrder="0"/>
    </dxf>
    <dxf>
      <border outline="0">
        <left style="thin">
          <color rgb="FF000000"/>
        </left>
      </border>
    </dxf>
    <dxf>
      <alignment horizontal="general" vertical="center" textRotation="0" wrapText="1" indent="0" justifyLastLine="0" shrinkToFit="0" readingOrder="0"/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textRotation="0" wrapText="1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numFmt numFmtId="15" formatCode="0.00E+00"/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alignment horizontal="right" vertical="bottom" textRotation="0" wrapText="0" indent="0" justifyLastLine="0" shrinkToFit="0" readingOrder="0"/>
    </dxf>
    <dxf>
      <font>
        <b/>
      </font>
      <alignment horizontal="right" textRotation="0" wrapText="0" indent="0" justifyLastLine="0" shrinkToFit="0" readingOrder="0"/>
    </dxf>
    <dxf>
      <border outline="0">
        <top style="medium">
          <color indexed="64"/>
        </top>
      </border>
    </dxf>
    <dxf>
      <alignment horizontal="right" vertical="bottom" textRotation="0" wrapText="0" indent="0" justifyLastLine="0" shrinkToFit="0" readingOrder="0"/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worksheet" Target="worksheets/sheet4.xml"/><Relationship Id="rId9" Type="http://schemas.openxmlformats.org/officeDocument/2006/relationships/customXml" Target="../customXml/item1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" xr:uid="{2CEF1D60-3A29-4F03-B9AA-723899ED7D8A}" name="Table1" displayName="Table1" ref="A1:I155" totalsRowCount="1" dataDxfId="82" totalsRowDxfId="80" tableBorderDxfId="81" headerRowCellStyle="Normal" dataCellStyle="Normal">
  <autoFilter ref="A1:I154" xr:uid="{2CEF1D60-3A29-4F03-B9AA-723899ED7D8A}"/>
  <sortState xmlns:xlrd2="http://schemas.microsoft.com/office/spreadsheetml/2017/richdata2" ref="A2:I154">
    <sortCondition ref="A1:A154"/>
  </sortState>
  <tableColumns count="9">
    <tableColumn id="1" xr3:uid="{9443C331-FB5F-4FB9-B46F-BCC9B81EC9BA}" name="PolygonID (Edmonds et al., 2020)" totalsRowLabel="Total" dataDxfId="79" totalsRowDxfId="8" dataCellStyle="Normal"/>
    <tableColumn id="2" xr3:uid="{CF58329B-C51F-4C33-9EDA-98B478404CDA}" name="Delta Area(m2)" totalsRowFunction="custom" dataDxfId="78" totalsRowDxfId="7" dataCellStyle="Normal">
      <totalsRowFormula>SUM(Table1[Delta Area(m2)])</totalsRowFormula>
    </tableColumn>
    <tableColumn id="3" xr3:uid="{ADE87490-EC77-4AE1-B233-1C2BFF1E9B8A}" name="Leveed Area(m2)" totalsRowFunction="custom" dataDxfId="77" totalsRowDxfId="6" dataCellStyle="Normal">
      <totalsRowFormula>SUM(Table1[Leveed Area(m2)])</totalsRowFormula>
    </tableColumn>
    <tableColumn id="4" xr3:uid="{0B16F4B9-32D8-4A3B-ABEE-BE373766DAA1}" name="Levee % of delta area" totalsRowFunction="custom" dataDxfId="76" totalsRowDxfId="5" dataCellStyle="Percent">
      <calculatedColumnFormula>Table1[[#This Row],[Leveed Area(m2)]]/Table1[[#This Row],[Delta Area(m2)]]</calculatedColumnFormula>
      <totalsRowFormula>Table1[[#Totals],[Leveed Area(m2)]]/Table1[[#Totals],[Delta Area(m2)]]</totalsRowFormula>
    </tableColumn>
    <tableColumn id="20" xr3:uid="{1489052C-BEA1-47C2-919C-7D9151523C62}" name="Country" dataDxfId="75" totalsRowDxfId="4" dataCellStyle="Normal"/>
    <tableColumn id="21" xr3:uid="{2B520E47-CDB6-41A1-8EA1-D545533ED710}" name="UN_Region" dataDxfId="74" totalsRowDxfId="3" dataCellStyle="Normal"/>
    <tableColumn id="22" xr3:uid="{0DBCA93A-1E4E-4EA8-9D9C-90ACF8D6F405}" name="UN_Subregion" dataDxfId="73" totalsRowDxfId="2" dataCellStyle="Normal"/>
    <tableColumn id="6" xr3:uid="{EE483695-77AA-4E33-B808-55FA9C66EF72}" name="Name" dataDxfId="72" totalsRowDxfId="1" dataCellStyle="Normal"/>
    <tableColumn id="7" xr3:uid="{07A0B1FC-972D-4461-A97C-2D6B7DBE64A7}" name="BasinID2 (Nienhuis et al., 2020)" dataDxfId="71" totalsRowDxfId="0" dataCellStyle="Normal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B41CC10D-3ADB-4032-B95A-8C77A6F84B58}" name="Table17" displayName="Table17" ref="A1:S154" totalsRowShown="0" headerRowDxfId="70" dataDxfId="69" tableBorderDxfId="68">
  <autoFilter ref="A1:S154" xr:uid="{B41CC10D-3ADB-4032-B95A-8C77A6F84B58}"/>
  <tableColumns count="19">
    <tableColumn id="1" xr3:uid="{ACDC0A8B-BF35-4824-916D-AE6A81642D5B}" name="ID" dataDxfId="67"/>
    <tableColumn id="2" xr3:uid="{7B8FC73B-3CFC-41CC-B060-DAEA36C4457F}" name="Shrubs area on delta (m2) (Map code 20)" dataDxfId="66"/>
    <tableColumn id="3" xr3:uid="{FE70DDA4-0364-4435-9F55-AB92BFE40616}" name="Herbaceous vegetation area on delta (m2) (Map code 30)" dataDxfId="65"/>
    <tableColumn id="4" xr3:uid="{B9360DE7-F1CF-418C-93BA-DFAEA6D8894E}" name="Cropland area on delta (m2)  (Map code 40)" dataDxfId="64"/>
    <tableColumn id="5" xr3:uid="{184E16AF-A65E-4630-AB78-19E1EA42C494}" name="Urban area on delta (m2)  (Map code 50)" dataDxfId="63"/>
    <tableColumn id="6" xr3:uid="{32E86DB6-B187-44FC-9F63-1974281A2DA3}" name="Bare area on delta (m2)   (Map code 60)" dataDxfId="62"/>
    <tableColumn id="7" xr3:uid="{824BD429-783E-43A7-BED0-CE91AC4817F3}" name="Permanent water area on delta (m2)  (Map code 80)" dataDxfId="61"/>
    <tableColumn id="8" xr3:uid="{104406DD-1CBE-4135-80CF-69CFF79DAC38}" name="Wetland area on delta (m2)   (Map code 90)" dataDxfId="60"/>
    <tableColumn id="9" xr3:uid="{18E9E30D-5DB9-47DD-96A1-1EC71C7BC07E}" name="Forest area on delta (m2)   (Map code 111-126)" dataDxfId="59"/>
    <tableColumn id="10" xr3:uid="{EDB1F02B-52B5-4A36-9E8D-EEE876EA2EDA}" name="Open sea area on delta (m2)   (Map code 200)" dataDxfId="58"/>
    <tableColumn id="11" xr3:uid="{51B84CA0-E722-4ACA-B7D4-9B21FE1EBBE1}" name="Shrubs area within levees (m2) (Map code 20)" dataDxfId="57"/>
    <tableColumn id="12" xr3:uid="{4635942B-797B-4685-8FB6-CFC87C73373D}" name="Herbaceous vegetation area within levees (m2) (Map code 30)" dataDxfId="56"/>
    <tableColumn id="13" xr3:uid="{159E1B09-D58E-4D45-98A6-AEFAF07EADA3}" name="Cropland area within levees (m2)  (Map code 40)" dataDxfId="55"/>
    <tableColumn id="14" xr3:uid="{090F97B6-F49D-4C72-AAE7-0E53093BEEE1}" name="Urban area within levees (m2)  (Map code 50)" dataDxfId="54"/>
    <tableColumn id="15" xr3:uid="{2D351D6A-F28E-4790-99E1-3DD3606B0E3B}" name="Bare area within levees (m2)   (Map code 60)" dataDxfId="53"/>
    <tableColumn id="16" xr3:uid="{5A42FE28-AF8D-4844-B554-D032FE570079}" name="Permanent water area within levees (m2)  (Map code 80)" dataDxfId="52"/>
    <tableColumn id="17" xr3:uid="{AC8FED18-3F07-42FE-B9A2-92DB76C31615}" name="Wetland area within levees (m2)   (Map code 90)" dataDxfId="51"/>
    <tableColumn id="18" xr3:uid="{4D382789-4A68-42E7-A928-4ACD1C3918F1}" name="Forest area within levees (m2)   (Map code 111-126)" dataDxfId="50"/>
    <tableColumn id="19" xr3:uid="{C0FA533D-7448-443A-AF36-B2C699CF5F2A}" name="Open sea area within levees (m2)   (Map code 200)" dataDxfId="49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342E7029-C83E-4A1F-AF32-2FFBD3677D30}" name="Table19" displayName="Table19" ref="A1:J155" totalsRowCount="1" headerRowDxfId="48" dataDxfId="46" totalsRowDxfId="44" headerRowBorderDxfId="47" tableBorderDxfId="45" headerRowCellStyle="60% - Accent1" dataCellStyle="Normal">
  <autoFilter ref="A1:J154" xr:uid="{342E7029-C83E-4A1F-AF32-2FFBD3677D30}"/>
  <sortState xmlns:xlrd2="http://schemas.microsoft.com/office/spreadsheetml/2017/richdata2" ref="A2:A154">
    <sortCondition ref="A1:A154"/>
  </sortState>
  <tableColumns count="10">
    <tableColumn id="1" xr3:uid="{5F459367-8CFA-4BAA-814F-5AE7F0AFF3E9}" name="PolygonID" totalsRowLabel="Total" dataDxfId="43" totalsRowDxfId="42" dataCellStyle="Normal"/>
    <tableColumn id="11" xr3:uid="{B7C3305F-140F-4C0D-9029-6EE1B8DC2A84}" name="10-yr wetted area within delta polygon (m2)" totalsRowFunction="sum" dataDxfId="41" totalsRowDxfId="40" dataCellStyle="Normal"/>
    <tableColumn id="12" xr3:uid="{B25FC5B7-C2D6-402E-94FC-E4B20D9C680E}" name="10-yr wetted area that is protected (m2)" totalsRowFunction="sum" dataDxfId="39" totalsRowDxfId="38" dataCellStyle="Normal"/>
    <tableColumn id="13" xr3:uid="{366C15E4-C671-4275-B82F-97FF987A3E71}" name="% protected of 10-yr wetted area" totalsRowFunction="custom" dataDxfId="37" totalsRowDxfId="36" dataCellStyle="Percent" totalsRowCellStyle="Percent">
      <calculatedColumnFormula>C2/B2</calculatedColumnFormula>
      <totalsRowFormula>Table19[[#Totals],[10-yr wetted area that is protected (m2)]]/Table19[[#Totals],[10-yr wetted area within delta polygon (m2)]]</totalsRowFormula>
    </tableColumn>
    <tableColumn id="14" xr3:uid="{A9A4E8BE-D8C1-4D08-877D-A9FA61291F7A}" name="100-yr wetted area within delta polygon (m2)" totalsRowFunction="sum" dataDxfId="35" totalsRowDxfId="34" dataCellStyle="Normal"/>
    <tableColumn id="15" xr3:uid="{EE90A776-E57C-400E-84E9-4252DB17D595}" name="100-yr wetted area that is protected (m2)" totalsRowFunction="sum" dataDxfId="33" totalsRowDxfId="32" dataCellStyle="Normal"/>
    <tableColumn id="16" xr3:uid="{A3025EDC-5FF5-4A67-A893-4499B2C7B885}" name="% protected of 100-yr wetted area" totalsRowFunction="custom" dataDxfId="31" totalsRowDxfId="30" dataCellStyle="Percent" totalsRowCellStyle="Percent">
      <calculatedColumnFormula>Table19[[#This Row],[100-yr wetted area that is protected (m2)]]/Table19[[#This Row],[100-yr wetted area within delta polygon (m2)]]</calculatedColumnFormula>
      <totalsRowFormula>Table19[[#Totals],[100-yr wetted area that is protected (m2)]]/Table19[[#Totals],[100-yr wetted area within delta polygon (m2)]]</totalsRowFormula>
    </tableColumn>
    <tableColumn id="17" xr3:uid="{2D1D814D-B977-47BA-8BB6-CD1BBD393E11}" name="1000-yr wetted area within delta polygon (m2)" totalsRowFunction="sum" dataDxfId="29" totalsRowDxfId="28" dataCellStyle="Normal"/>
    <tableColumn id="18" xr3:uid="{23065CF8-3364-4DE3-8778-CA3C31D2D076}" name="1000-yr wetted area that is protected (m2)" totalsRowFunction="sum" dataDxfId="27" totalsRowDxfId="26" dataCellStyle="Normal"/>
    <tableColumn id="19" xr3:uid="{FFE24C02-AC6A-4358-ABFD-24EFAEF586A7}" name="% protected of 1000-yr wetted area" totalsRowFunction="custom" dataDxfId="25" totalsRowDxfId="24" dataCellStyle="Percent" totalsRowCellStyle="Percent">
      <calculatedColumnFormula>Table19[[#This Row],[1000-yr wetted area that is protected (m2)]]/Table19[[#This Row],[1000-yr wetted area within delta polygon (m2)]]</calculatedColumnFormula>
      <totalsRowFormula>Table19[[#Totals],[1000-yr wetted area that is protected (m2)]]/Table19[[#Totals],[1000-yr wetted area within delta polygon (m2)]]</totalsRowFormula>
    </tableColumn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67318C5F-D333-40E4-B124-3DEB52F29D1D}" name="Table18" displayName="Table18" ref="A1:E155" totalsRowCount="1" headerRowDxfId="23" dataDxfId="21" totalsRowDxfId="19" headerRowBorderDxfId="22" tableBorderDxfId="20" headerRowCellStyle="60% - Accent1" dataCellStyle="Normal">
  <autoFilter ref="A1:E154" xr:uid="{67318C5F-D333-40E4-B124-3DEB52F29D1D}"/>
  <sortState xmlns:xlrd2="http://schemas.microsoft.com/office/spreadsheetml/2017/richdata2" ref="A2:E154">
    <sortCondition descending="1" ref="C1:C154"/>
  </sortState>
  <tableColumns count="5">
    <tableColumn id="1" xr3:uid="{1ABB5A98-A766-4749-BDD8-7C82ABD07E66}" name="PolygonID" totalsRowLabel="Total" dataDxfId="18" totalsRowDxfId="17" dataCellStyle="Normal"/>
    <tableColumn id="5" xr3:uid="{FD0460E5-A954-4D03-AB0F-888FA6F321FC}" name="Total Delta Population" totalsRowFunction="custom" dataDxfId="16" totalsRowDxfId="15" dataCellStyle="Normal">
      <totalsRowFormula>SUM(Table18[Total Delta Population])</totalsRowFormula>
    </tableColumn>
    <tableColumn id="6" xr3:uid="{38121D11-DA86-495C-A38C-2DF04C7483BA}" name="Population within Leveed Area" totalsRowFunction="custom" dataDxfId="14" totalsRowDxfId="13" dataCellStyle="Normal">
      <totalsRowFormula>SUM(Table18[Population within Leveed Area])</totalsRowFormula>
    </tableColumn>
    <tableColumn id="7" xr3:uid="{DD2A629A-21AE-4DBD-9431-3DBE64A58941}" name="% population in leveed area" totalsRowFunction="custom" dataDxfId="12" totalsRowDxfId="11" dataCellStyle="Percent">
      <calculatedColumnFormula>Table18[[#This Row],[Population within Leveed Area]]/Table18[[#This Row],[Total Delta Population]]</calculatedColumnFormula>
      <totalsRowFormula>Table18[[#Totals],[Population within Leveed Area]]/Table18[[#Totals],[Total Delta Population]]</totalsRowFormula>
    </tableColumn>
    <tableColumn id="3" xr3:uid="{BB2AF1DE-A466-404C-9062-FDEF6428D43A}" name="UN_Region" dataDxfId="10" totalsRowDxfId="9" dataCellStyle="Normal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table" Target="../tables/table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table" Target="../tables/table3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A0D9A2C-58F0-4EA4-A051-27338D87E1F3}">
  <dimension ref="A1:AK155"/>
  <sheetViews>
    <sheetView tabSelected="1" workbookViewId="0">
      <pane ySplit="1" topLeftCell="A2" activePane="bottomLeft" state="frozen"/>
      <selection activeCell="C1" sqref="C1"/>
      <selection pane="bottomLeft" activeCell="D12" sqref="D12"/>
    </sheetView>
  </sheetViews>
  <sheetFormatPr defaultColWidth="9.140625" defaultRowHeight="15" x14ac:dyDescent="0.25"/>
  <cols>
    <col min="1" max="1" width="16.140625" style="28" customWidth="1"/>
    <col min="2" max="2" width="23.28515625" style="29" customWidth="1"/>
    <col min="3" max="3" width="14.7109375" style="29" bestFit="1" customWidth="1"/>
    <col min="4" max="4" width="20.140625" style="30" bestFit="1" customWidth="1"/>
    <col min="5" max="5" width="26.7109375" style="28" customWidth="1"/>
    <col min="6" max="6" width="24.85546875" style="28" customWidth="1"/>
    <col min="7" max="7" width="25.140625" style="28" customWidth="1"/>
    <col min="8" max="9" width="16.28515625" customWidth="1"/>
    <col min="10" max="10" width="9.140625" style="28" customWidth="1"/>
    <col min="11" max="15" width="9.140625" style="28"/>
    <col min="16" max="16" width="9.140625" style="28" customWidth="1"/>
    <col min="17" max="16384" width="9.140625" style="28"/>
  </cols>
  <sheetData>
    <row r="1" spans="1:12" customFormat="1" x14ac:dyDescent="0.25">
      <c r="A1" t="s">
        <v>165</v>
      </c>
      <c r="B1" t="s">
        <v>60</v>
      </c>
      <c r="C1" t="s">
        <v>61</v>
      </c>
      <c r="D1" t="s">
        <v>58</v>
      </c>
      <c r="E1" t="s">
        <v>4</v>
      </c>
      <c r="F1" t="s">
        <v>5</v>
      </c>
      <c r="G1" t="s">
        <v>6</v>
      </c>
      <c r="H1" s="36" t="s">
        <v>163</v>
      </c>
      <c r="I1" s="36" t="s">
        <v>164</v>
      </c>
      <c r="J1" s="24"/>
      <c r="L1" s="28"/>
    </row>
    <row r="2" spans="1:12" x14ac:dyDescent="0.25">
      <c r="A2" s="28">
        <v>46</v>
      </c>
      <c r="B2" s="28">
        <v>19811545</v>
      </c>
      <c r="C2" s="29">
        <v>1128688</v>
      </c>
      <c r="D2" s="30">
        <f>Table1[[#This Row],[Leveed Area(m2)]]/Table1[[#This Row],[Delta Area(m2)]]</f>
        <v>5.6971225616174813E-2</v>
      </c>
      <c r="E2" s="31" t="s">
        <v>7</v>
      </c>
      <c r="F2" s="31" t="s">
        <v>8</v>
      </c>
      <c r="G2" s="31" t="s">
        <v>9</v>
      </c>
      <c r="H2" s="9" t="s">
        <v>125</v>
      </c>
      <c r="I2" s="9">
        <v>102592</v>
      </c>
      <c r="J2" s="24"/>
    </row>
    <row r="3" spans="1:12" x14ac:dyDescent="0.25">
      <c r="A3" s="28">
        <v>59</v>
      </c>
      <c r="B3" s="28">
        <v>4316593811</v>
      </c>
      <c r="C3" s="29">
        <v>566856616</v>
      </c>
      <c r="D3" s="30">
        <f>Table1[[#This Row],[Leveed Area(m2)]]/Table1[[#This Row],[Delta Area(m2)]]</f>
        <v>0.13132035137414971</v>
      </c>
      <c r="E3" s="31" t="s">
        <v>10</v>
      </c>
      <c r="F3" s="31" t="s">
        <v>8</v>
      </c>
      <c r="G3" s="31" t="s">
        <v>11</v>
      </c>
      <c r="H3" s="9" t="s">
        <v>10</v>
      </c>
      <c r="I3" s="9">
        <v>472622</v>
      </c>
      <c r="J3" s="24"/>
    </row>
    <row r="4" spans="1:12" x14ac:dyDescent="0.25">
      <c r="A4" s="28">
        <v>450</v>
      </c>
      <c r="B4" s="28">
        <v>327911</v>
      </c>
      <c r="D4" s="30">
        <f>Table1[[#This Row],[Leveed Area(m2)]]/Table1[[#This Row],[Delta Area(m2)]]</f>
        <v>0</v>
      </c>
      <c r="E4" s="31" t="s">
        <v>12</v>
      </c>
      <c r="F4" s="31" t="s">
        <v>13</v>
      </c>
      <c r="G4" s="31" t="s">
        <v>14</v>
      </c>
      <c r="H4" s="9" t="s">
        <v>126</v>
      </c>
      <c r="I4" s="9"/>
      <c r="J4" s="24"/>
    </row>
    <row r="5" spans="1:12" x14ac:dyDescent="0.25">
      <c r="A5" s="28">
        <v>457</v>
      </c>
      <c r="B5" s="28">
        <v>2845681832</v>
      </c>
      <c r="C5" s="29">
        <v>15906770</v>
      </c>
      <c r="D5" s="30">
        <f>Table1[[#This Row],[Leveed Area(m2)]]/Table1[[#This Row],[Delta Area(m2)]]</f>
        <v>5.589792161979126E-3</v>
      </c>
      <c r="E5" s="31" t="s">
        <v>12</v>
      </c>
      <c r="F5" s="31" t="s">
        <v>13</v>
      </c>
      <c r="G5" s="31" t="s">
        <v>14</v>
      </c>
      <c r="H5" s="9" t="s">
        <v>127</v>
      </c>
      <c r="I5" s="9">
        <v>1127577</v>
      </c>
      <c r="J5" s="24"/>
    </row>
    <row r="6" spans="1:12" x14ac:dyDescent="0.25">
      <c r="A6" s="28">
        <v>573</v>
      </c>
      <c r="B6" s="28">
        <v>216168323</v>
      </c>
      <c r="D6" s="30">
        <f>Table1[[#This Row],[Leveed Area(m2)]]/Table1[[#This Row],[Delta Area(m2)]]</f>
        <v>0</v>
      </c>
      <c r="E6" s="31" t="s">
        <v>12</v>
      </c>
      <c r="F6" s="31" t="s">
        <v>13</v>
      </c>
      <c r="G6" s="31" t="s">
        <v>14</v>
      </c>
      <c r="H6" s="9" t="s">
        <v>128</v>
      </c>
      <c r="I6" s="9">
        <v>1098747</v>
      </c>
      <c r="J6" s="24"/>
    </row>
    <row r="7" spans="1:12" x14ac:dyDescent="0.25">
      <c r="A7" s="28">
        <v>666</v>
      </c>
      <c r="B7" s="28">
        <v>197837</v>
      </c>
      <c r="C7" s="29">
        <v>3169</v>
      </c>
      <c r="D7" s="30">
        <f>Table1[[#This Row],[Leveed Area(m2)]]/Table1[[#This Row],[Delta Area(m2)]]</f>
        <v>1.6018237235704141E-2</v>
      </c>
      <c r="E7" s="31" t="s">
        <v>12</v>
      </c>
      <c r="F7" s="31" t="s">
        <v>13</v>
      </c>
      <c r="G7" s="31" t="s">
        <v>14</v>
      </c>
      <c r="H7" s="9" t="s">
        <v>129</v>
      </c>
      <c r="I7" s="9">
        <v>1899307</v>
      </c>
      <c r="J7" s="24"/>
    </row>
    <row r="8" spans="1:12" x14ac:dyDescent="0.25">
      <c r="A8" s="28">
        <v>681</v>
      </c>
      <c r="B8" s="28">
        <v>236827861</v>
      </c>
      <c r="C8" s="29">
        <v>53100912</v>
      </c>
      <c r="D8" s="30">
        <f>Table1[[#This Row],[Leveed Area(m2)]]/Table1[[#This Row],[Delta Area(m2)]]</f>
        <v>0.2242173356453192</v>
      </c>
      <c r="E8" s="31" t="s">
        <v>15</v>
      </c>
      <c r="F8" s="31" t="s">
        <v>13</v>
      </c>
      <c r="G8" s="31" t="s">
        <v>14</v>
      </c>
      <c r="H8" s="9" t="s">
        <v>130</v>
      </c>
      <c r="I8" s="9">
        <v>2060487</v>
      </c>
      <c r="J8" s="24"/>
    </row>
    <row r="9" spans="1:12" x14ac:dyDescent="0.25">
      <c r="A9" s="28">
        <v>1122</v>
      </c>
      <c r="B9" s="28">
        <v>397010915</v>
      </c>
      <c r="D9" s="30">
        <f>Table1[[#This Row],[Leveed Area(m2)]]/Table1[[#This Row],[Delta Area(m2)]]</f>
        <v>0</v>
      </c>
      <c r="E9" s="31" t="s">
        <v>16</v>
      </c>
      <c r="F9" s="31" t="s">
        <v>17</v>
      </c>
      <c r="G9" s="31" t="s">
        <v>18</v>
      </c>
      <c r="H9" s="9" t="s">
        <v>131</v>
      </c>
      <c r="I9" s="9">
        <v>4056471</v>
      </c>
      <c r="J9" s="24"/>
    </row>
    <row r="10" spans="1:12" x14ac:dyDescent="0.25">
      <c r="A10" s="28">
        <v>2671</v>
      </c>
      <c r="B10" s="28">
        <v>43195355</v>
      </c>
      <c r="C10" s="29">
        <v>43195355</v>
      </c>
      <c r="D10" s="30">
        <f>Table1[[#This Row],[Leveed Area(m2)]]/Table1[[#This Row],[Delta Area(m2)]]</f>
        <v>1</v>
      </c>
      <c r="E10" s="31" t="s">
        <v>47</v>
      </c>
      <c r="F10" s="31" t="s">
        <v>19</v>
      </c>
      <c r="G10" s="31" t="s">
        <v>48</v>
      </c>
      <c r="H10" s="9" t="s">
        <v>132</v>
      </c>
      <c r="I10" s="9">
        <v>408</v>
      </c>
      <c r="J10" s="24"/>
    </row>
    <row r="11" spans="1:12" x14ac:dyDescent="0.25">
      <c r="A11" s="28">
        <v>2698</v>
      </c>
      <c r="B11" s="28">
        <v>133074976</v>
      </c>
      <c r="C11" s="29">
        <v>70913080</v>
      </c>
      <c r="D11" s="30">
        <f>Table1[[#This Row],[Leveed Area(m2)]]/Table1[[#This Row],[Delta Area(m2)]]</f>
        <v>0.53288065218212022</v>
      </c>
      <c r="E11" s="31" t="s">
        <v>20</v>
      </c>
      <c r="F11" s="31" t="s">
        <v>19</v>
      </c>
      <c r="G11" s="31" t="s">
        <v>21</v>
      </c>
      <c r="H11" s="28" t="s">
        <v>80</v>
      </c>
      <c r="I11" s="9">
        <v>1201795</v>
      </c>
      <c r="J11" s="24"/>
    </row>
    <row r="12" spans="1:12" x14ac:dyDescent="0.25">
      <c r="A12" s="28">
        <v>2700</v>
      </c>
      <c r="B12" s="28">
        <v>3300595920</v>
      </c>
      <c r="C12" s="29">
        <v>2306822119</v>
      </c>
      <c r="D12" s="30">
        <f>Table1[[#This Row],[Leveed Area(m2)]]/Table1[[#This Row],[Delta Area(m2)]]</f>
        <v>0.69891079517543608</v>
      </c>
      <c r="E12" s="31" t="s">
        <v>20</v>
      </c>
      <c r="F12" s="31" t="s">
        <v>19</v>
      </c>
      <c r="G12" s="31" t="s">
        <v>21</v>
      </c>
      <c r="H12" s="28" t="s">
        <v>81</v>
      </c>
      <c r="I12" s="9">
        <v>1248635</v>
      </c>
      <c r="J12" s="24"/>
    </row>
    <row r="13" spans="1:12" x14ac:dyDescent="0.25">
      <c r="A13" s="28">
        <v>2724</v>
      </c>
      <c r="B13" s="28">
        <v>383448</v>
      </c>
      <c r="C13" s="29">
        <v>135508</v>
      </c>
      <c r="D13" s="30">
        <f>Table1[[#This Row],[Leveed Area(m2)]]/Table1[[#This Row],[Delta Area(m2)]]</f>
        <v>0.35339341970749621</v>
      </c>
      <c r="E13" s="31" t="s">
        <v>22</v>
      </c>
      <c r="F13" s="31" t="s">
        <v>19</v>
      </c>
      <c r="G13" s="31" t="s">
        <v>23</v>
      </c>
      <c r="H13" s="9" t="s">
        <v>133</v>
      </c>
      <c r="I13" s="9">
        <v>1186135</v>
      </c>
      <c r="J13" s="24"/>
    </row>
    <row r="14" spans="1:12" x14ac:dyDescent="0.25">
      <c r="A14" s="28">
        <v>2725</v>
      </c>
      <c r="B14" s="28">
        <v>579617</v>
      </c>
      <c r="D14" s="30">
        <f>Table1[[#This Row],[Leveed Area(m2)]]/Table1[[#This Row],[Delta Area(m2)]]</f>
        <v>0</v>
      </c>
      <c r="E14" s="31" t="s">
        <v>22</v>
      </c>
      <c r="F14" s="31" t="s">
        <v>19</v>
      </c>
      <c r="G14" s="31" t="s">
        <v>23</v>
      </c>
      <c r="H14" s="9" t="s">
        <v>134</v>
      </c>
      <c r="I14" s="9">
        <v>1216245</v>
      </c>
      <c r="J14" s="24"/>
    </row>
    <row r="15" spans="1:12" x14ac:dyDescent="0.25">
      <c r="A15" s="28">
        <v>2761</v>
      </c>
      <c r="B15" s="28">
        <v>7750631</v>
      </c>
      <c r="D15" s="30">
        <f>Table1[[#This Row],[Leveed Area(m2)]]/Table1[[#This Row],[Delta Area(m2)]]</f>
        <v>0</v>
      </c>
      <c r="E15" s="31" t="s">
        <v>24</v>
      </c>
      <c r="F15" s="31" t="s">
        <v>19</v>
      </c>
      <c r="G15" s="31" t="s">
        <v>23</v>
      </c>
      <c r="H15" s="9" t="s">
        <v>135</v>
      </c>
      <c r="I15" s="9">
        <v>807895</v>
      </c>
      <c r="J15" s="24"/>
    </row>
    <row r="16" spans="1:12" x14ac:dyDescent="0.25">
      <c r="A16" s="28">
        <v>2768</v>
      </c>
      <c r="B16" s="28">
        <v>1413223</v>
      </c>
      <c r="C16" s="29">
        <v>149819</v>
      </c>
      <c r="D16" s="30">
        <f>Table1[[#This Row],[Leveed Area(m2)]]/Table1[[#This Row],[Delta Area(m2)]]</f>
        <v>0.10601228539303421</v>
      </c>
      <c r="E16" s="31" t="s">
        <v>24</v>
      </c>
      <c r="F16" s="31" t="s">
        <v>19</v>
      </c>
      <c r="G16" s="31" t="s">
        <v>23</v>
      </c>
      <c r="H16" s="9" t="s">
        <v>136</v>
      </c>
      <c r="I16" s="9">
        <v>694165</v>
      </c>
      <c r="J16" s="24"/>
    </row>
    <row r="17" spans="1:10" x14ac:dyDescent="0.25">
      <c r="A17" s="28">
        <v>2860</v>
      </c>
      <c r="B17" s="28">
        <v>1391775</v>
      </c>
      <c r="C17" s="29">
        <v>332119</v>
      </c>
      <c r="D17" s="30">
        <f>Table1[[#This Row],[Leveed Area(m2)]]/Table1[[#This Row],[Delta Area(m2)]]</f>
        <v>0.23862980726051267</v>
      </c>
      <c r="E17" s="31" t="s">
        <v>25</v>
      </c>
      <c r="F17" s="31" t="s">
        <v>19</v>
      </c>
      <c r="G17" s="31" t="s">
        <v>26</v>
      </c>
      <c r="H17" s="9" t="s">
        <v>137</v>
      </c>
      <c r="I17" s="9">
        <v>3149185</v>
      </c>
      <c r="J17" s="24"/>
    </row>
    <row r="18" spans="1:10" x14ac:dyDescent="0.25">
      <c r="A18" s="28">
        <v>2861</v>
      </c>
      <c r="B18" s="28">
        <v>6220833</v>
      </c>
      <c r="C18" s="29">
        <v>1536527</v>
      </c>
      <c r="D18" s="30">
        <f>Table1[[#This Row],[Leveed Area(m2)]]/Table1[[#This Row],[Delta Area(m2)]]</f>
        <v>0.24699698577344867</v>
      </c>
      <c r="E18" s="31" t="s">
        <v>25</v>
      </c>
      <c r="F18" s="31" t="s">
        <v>19</v>
      </c>
      <c r="G18" s="31" t="s">
        <v>26</v>
      </c>
      <c r="H18" s="9" t="s">
        <v>138</v>
      </c>
      <c r="I18" s="9">
        <v>3130955</v>
      </c>
      <c r="J18" s="24"/>
    </row>
    <row r="19" spans="1:10" x14ac:dyDescent="0.25">
      <c r="A19" s="28">
        <v>2867</v>
      </c>
      <c r="B19" s="28">
        <v>231013086</v>
      </c>
      <c r="D19" s="30">
        <f>Table1[[#This Row],[Leveed Area(m2)]]/Table1[[#This Row],[Delta Area(m2)]]</f>
        <v>0</v>
      </c>
      <c r="E19" s="31" t="s">
        <v>25</v>
      </c>
      <c r="F19" s="31" t="s">
        <v>19</v>
      </c>
      <c r="G19" s="31" t="s">
        <v>26</v>
      </c>
      <c r="H19" s="9" t="s">
        <v>139</v>
      </c>
      <c r="I19" s="9">
        <v>2433835</v>
      </c>
      <c r="J19" s="24"/>
    </row>
    <row r="20" spans="1:10" x14ac:dyDescent="0.25">
      <c r="A20" s="28">
        <v>2869</v>
      </c>
      <c r="B20" s="28">
        <v>2744035</v>
      </c>
      <c r="C20" s="29">
        <v>195002</v>
      </c>
      <c r="D20" s="30">
        <f>Table1[[#This Row],[Leveed Area(m2)]]/Table1[[#This Row],[Delta Area(m2)]]</f>
        <v>7.1063962376573184E-2</v>
      </c>
      <c r="E20" s="31" t="s">
        <v>25</v>
      </c>
      <c r="F20" s="31" t="s">
        <v>19</v>
      </c>
      <c r="G20" s="31" t="s">
        <v>26</v>
      </c>
      <c r="H20" s="9" t="s">
        <v>140</v>
      </c>
      <c r="I20" s="9"/>
      <c r="J20" s="24"/>
    </row>
    <row r="21" spans="1:10" x14ac:dyDescent="0.25">
      <c r="A21" s="28">
        <v>2876</v>
      </c>
      <c r="B21" s="28">
        <v>1383774028</v>
      </c>
      <c r="C21" s="29">
        <v>13935788</v>
      </c>
      <c r="D21" s="30">
        <f>Table1[[#This Row],[Leveed Area(m2)]]/Table1[[#This Row],[Delta Area(m2)]]</f>
        <v>1.0070855297191631E-2</v>
      </c>
      <c r="E21" s="31" t="s">
        <v>27</v>
      </c>
      <c r="F21" s="31" t="s">
        <v>19</v>
      </c>
      <c r="G21" s="31" t="s">
        <v>21</v>
      </c>
      <c r="H21" s="9" t="s">
        <v>141</v>
      </c>
      <c r="I21" s="9">
        <v>2098785</v>
      </c>
      <c r="J21" s="24"/>
    </row>
    <row r="22" spans="1:10" x14ac:dyDescent="0.25">
      <c r="A22" s="28">
        <v>2897</v>
      </c>
      <c r="B22" s="28">
        <v>65355007</v>
      </c>
      <c r="C22" s="29">
        <v>6106663</v>
      </c>
      <c r="D22" s="30">
        <f>Table1[[#This Row],[Leveed Area(m2)]]/Table1[[#This Row],[Delta Area(m2)]]</f>
        <v>9.3438334418662061E-2</v>
      </c>
      <c r="E22" s="31" t="s">
        <v>28</v>
      </c>
      <c r="F22" s="31" t="s">
        <v>19</v>
      </c>
      <c r="G22" s="31" t="s">
        <v>26</v>
      </c>
      <c r="H22" s="28" t="s">
        <v>83</v>
      </c>
      <c r="I22" s="9">
        <v>2296585</v>
      </c>
      <c r="J22" s="24"/>
    </row>
    <row r="23" spans="1:10" x14ac:dyDescent="0.25">
      <c r="A23" s="28">
        <v>2899</v>
      </c>
      <c r="B23" s="28">
        <v>13835110</v>
      </c>
      <c r="C23" s="29">
        <v>1249721</v>
      </c>
      <c r="D23" s="30">
        <f>Table1[[#This Row],[Leveed Area(m2)]]/Table1[[#This Row],[Delta Area(m2)]]</f>
        <v>9.0329675730803735E-2</v>
      </c>
      <c r="E23" s="31" t="s">
        <v>28</v>
      </c>
      <c r="F23" s="31" t="s">
        <v>19</v>
      </c>
      <c r="G23" s="31" t="s">
        <v>26</v>
      </c>
      <c r="H23" s="28" t="s">
        <v>84</v>
      </c>
      <c r="I23" s="9">
        <v>2381915</v>
      </c>
      <c r="J23" s="24"/>
    </row>
    <row r="24" spans="1:10" x14ac:dyDescent="0.25">
      <c r="A24" s="28">
        <v>2915</v>
      </c>
      <c r="B24" s="28">
        <v>52620</v>
      </c>
      <c r="C24" s="29">
        <v>17055</v>
      </c>
      <c r="D24" s="30">
        <f>Table1[[#This Row],[Leveed Area(m2)]]/Table1[[#This Row],[Delta Area(m2)]]</f>
        <v>0.3241163055872292</v>
      </c>
      <c r="E24" s="31" t="s">
        <v>28</v>
      </c>
      <c r="F24" s="31" t="s">
        <v>19</v>
      </c>
      <c r="G24" s="31" t="s">
        <v>26</v>
      </c>
      <c r="H24" s="9"/>
      <c r="I24" s="9"/>
      <c r="J24" s="24"/>
    </row>
    <row r="25" spans="1:10" x14ac:dyDescent="0.25">
      <c r="A25" s="28">
        <v>2916</v>
      </c>
      <c r="B25" s="28">
        <v>176315</v>
      </c>
      <c r="C25" s="29">
        <v>110159</v>
      </c>
      <c r="D25" s="30">
        <f>Table1[[#This Row],[Leveed Area(m2)]]/Table1[[#This Row],[Delta Area(m2)]]</f>
        <v>0.62478518560530871</v>
      </c>
      <c r="E25" s="31" t="s">
        <v>28</v>
      </c>
      <c r="F25" s="31" t="s">
        <v>19</v>
      </c>
      <c r="G25" s="31" t="s">
        <v>26</v>
      </c>
      <c r="H25" s="9"/>
      <c r="I25" s="9"/>
      <c r="J25" s="24"/>
    </row>
    <row r="26" spans="1:10" x14ac:dyDescent="0.25">
      <c r="A26" s="28">
        <v>2927</v>
      </c>
      <c r="B26" s="28">
        <v>30424973</v>
      </c>
      <c r="C26" s="29">
        <v>1373721</v>
      </c>
      <c r="D26" s="30">
        <f>Table1[[#This Row],[Leveed Area(m2)]]/Table1[[#This Row],[Delta Area(m2)]]</f>
        <v>4.5151100051921161E-2</v>
      </c>
      <c r="E26" s="31" t="s">
        <v>28</v>
      </c>
      <c r="F26" s="31" t="s">
        <v>19</v>
      </c>
      <c r="G26" s="31" t="s">
        <v>26</v>
      </c>
      <c r="H26" s="9"/>
      <c r="I26" s="9">
        <v>2673345</v>
      </c>
      <c r="J26" s="24"/>
    </row>
    <row r="27" spans="1:10" x14ac:dyDescent="0.25">
      <c r="A27" s="28">
        <v>2928</v>
      </c>
      <c r="B27" s="28">
        <v>6526330</v>
      </c>
      <c r="C27" s="29">
        <v>132877</v>
      </c>
      <c r="D27" s="30">
        <f>Table1[[#This Row],[Leveed Area(m2)]]/Table1[[#This Row],[Delta Area(m2)]]</f>
        <v>2.0360141151305557E-2</v>
      </c>
      <c r="E27" s="31" t="s">
        <v>28</v>
      </c>
      <c r="F27" s="31" t="s">
        <v>19</v>
      </c>
      <c r="G27" s="31" t="s">
        <v>26</v>
      </c>
      <c r="H27" s="9"/>
      <c r="I27" s="9"/>
      <c r="J27" s="24"/>
    </row>
    <row r="28" spans="1:10" x14ac:dyDescent="0.25">
      <c r="A28" s="28">
        <v>2944</v>
      </c>
      <c r="B28" s="28">
        <v>3822817</v>
      </c>
      <c r="C28" s="29">
        <v>1369184</v>
      </c>
      <c r="D28" s="30">
        <f>Table1[[#This Row],[Leveed Area(m2)]]/Table1[[#This Row],[Delta Area(m2)]]</f>
        <v>0.35816101058460292</v>
      </c>
      <c r="E28" s="31" t="s">
        <v>28</v>
      </c>
      <c r="F28" s="31" t="s">
        <v>19</v>
      </c>
      <c r="G28" s="31" t="s">
        <v>26</v>
      </c>
      <c r="H28" s="28" t="s">
        <v>85</v>
      </c>
      <c r="I28" s="9">
        <v>2171225</v>
      </c>
      <c r="J28" s="24"/>
    </row>
    <row r="29" spans="1:10" x14ac:dyDescent="0.25">
      <c r="A29" s="28">
        <v>2952</v>
      </c>
      <c r="B29" s="28">
        <v>653322171</v>
      </c>
      <c r="C29" s="29">
        <v>8367366</v>
      </c>
      <c r="D29" s="30">
        <f>Table1[[#This Row],[Leveed Area(m2)]]/Table1[[#This Row],[Delta Area(m2)]]</f>
        <v>1.2807411674385072E-2</v>
      </c>
      <c r="E29" s="31" t="s">
        <v>28</v>
      </c>
      <c r="F29" s="31" t="s">
        <v>19</v>
      </c>
      <c r="G29" s="31" t="s">
        <v>26</v>
      </c>
      <c r="H29" s="28" t="s">
        <v>86</v>
      </c>
      <c r="I29" s="9">
        <v>1873515</v>
      </c>
      <c r="J29" s="24"/>
    </row>
    <row r="30" spans="1:10" x14ac:dyDescent="0.25">
      <c r="A30" s="28">
        <v>2953</v>
      </c>
      <c r="B30" s="28">
        <v>3614881</v>
      </c>
      <c r="C30" s="29">
        <v>114274</v>
      </c>
      <c r="D30" s="30">
        <f>Table1[[#This Row],[Leveed Area(m2)]]/Table1[[#This Row],[Delta Area(m2)]]</f>
        <v>3.1612105626713578E-2</v>
      </c>
      <c r="E30" s="31" t="s">
        <v>28</v>
      </c>
      <c r="F30" s="31" t="s">
        <v>19</v>
      </c>
      <c r="G30" s="31" t="s">
        <v>26</v>
      </c>
      <c r="H30" s="28" t="s">
        <v>87</v>
      </c>
      <c r="I30" s="9">
        <v>1844015</v>
      </c>
      <c r="J30" s="24"/>
    </row>
    <row r="31" spans="1:10" x14ac:dyDescent="0.25">
      <c r="A31" s="28">
        <v>2954</v>
      </c>
      <c r="B31" s="28">
        <v>2108021</v>
      </c>
      <c r="C31" s="29">
        <v>376819</v>
      </c>
      <c r="D31" s="30">
        <f>Table1[[#This Row],[Leveed Area(m2)]]/Table1[[#This Row],[Delta Area(m2)]]</f>
        <v>0.17875486060148357</v>
      </c>
      <c r="E31" s="31" t="s">
        <v>28</v>
      </c>
      <c r="F31" s="31" t="s">
        <v>19</v>
      </c>
      <c r="G31" s="31" t="s">
        <v>26</v>
      </c>
      <c r="H31" s="28" t="s">
        <v>88</v>
      </c>
      <c r="I31" s="9">
        <v>1755625</v>
      </c>
      <c r="J31" s="24"/>
    </row>
    <row r="32" spans="1:10" x14ac:dyDescent="0.25">
      <c r="A32" s="28">
        <v>2955</v>
      </c>
      <c r="B32" s="28">
        <v>30108450</v>
      </c>
      <c r="C32" s="29">
        <v>38675</v>
      </c>
      <c r="D32" s="30">
        <f>Table1[[#This Row],[Leveed Area(m2)]]/Table1[[#This Row],[Delta Area(m2)]]</f>
        <v>1.2845231156037591E-3</v>
      </c>
      <c r="E32" s="31" t="s">
        <v>28</v>
      </c>
      <c r="F32" s="31" t="s">
        <v>19</v>
      </c>
      <c r="G32" s="31" t="s">
        <v>26</v>
      </c>
      <c r="H32" s="28" t="s">
        <v>89</v>
      </c>
      <c r="I32" s="9">
        <v>1734615</v>
      </c>
      <c r="J32" s="24"/>
    </row>
    <row r="33" spans="1:10" x14ac:dyDescent="0.25">
      <c r="A33" s="28">
        <v>2956</v>
      </c>
      <c r="B33" s="28">
        <v>49143119</v>
      </c>
      <c r="C33" s="29">
        <v>2864776</v>
      </c>
      <c r="D33" s="30">
        <f>Table1[[#This Row],[Leveed Area(m2)]]/Table1[[#This Row],[Delta Area(m2)]]</f>
        <v>5.8294549843285283E-2</v>
      </c>
      <c r="E33" s="31" t="s">
        <v>28</v>
      </c>
      <c r="F33" s="31" t="s">
        <v>19</v>
      </c>
      <c r="G33" s="31" t="s">
        <v>26</v>
      </c>
      <c r="H33" s="28" t="s">
        <v>90</v>
      </c>
      <c r="I33" s="9">
        <v>1718855</v>
      </c>
      <c r="J33" s="24"/>
    </row>
    <row r="34" spans="1:10" x14ac:dyDescent="0.25">
      <c r="A34" s="28">
        <v>2961</v>
      </c>
      <c r="B34" s="28">
        <v>15724330</v>
      </c>
      <c r="C34" s="29">
        <v>5860</v>
      </c>
      <c r="D34" s="30">
        <f>Table1[[#This Row],[Leveed Area(m2)]]/Table1[[#This Row],[Delta Area(m2)]]</f>
        <v>3.7267088645430359E-4</v>
      </c>
      <c r="E34" s="31" t="s">
        <v>29</v>
      </c>
      <c r="F34" s="31" t="s">
        <v>19</v>
      </c>
      <c r="G34" s="31" t="s">
        <v>26</v>
      </c>
      <c r="H34" s="9" t="s">
        <v>142</v>
      </c>
      <c r="I34" s="9">
        <v>2288585</v>
      </c>
      <c r="J34" s="24"/>
    </row>
    <row r="35" spans="1:10" x14ac:dyDescent="0.25">
      <c r="A35" s="28">
        <v>2969</v>
      </c>
      <c r="B35" s="28">
        <v>46262660</v>
      </c>
      <c r="C35" s="29">
        <v>7653320</v>
      </c>
      <c r="D35" s="30">
        <f>Table1[[#This Row],[Leveed Area(m2)]]/Table1[[#This Row],[Delta Area(m2)]]</f>
        <v>0.16543190555839202</v>
      </c>
      <c r="E35" s="31" t="s">
        <v>30</v>
      </c>
      <c r="F35" s="31" t="s">
        <v>19</v>
      </c>
      <c r="G35" s="31" t="s">
        <v>26</v>
      </c>
      <c r="H35" s="9" t="s">
        <v>143</v>
      </c>
      <c r="I35" s="9">
        <v>2834625</v>
      </c>
      <c r="J35" s="24"/>
    </row>
    <row r="36" spans="1:10" x14ac:dyDescent="0.25">
      <c r="A36" s="28">
        <v>2970</v>
      </c>
      <c r="B36" s="28">
        <v>44214312</v>
      </c>
      <c r="C36" s="29">
        <v>24271308</v>
      </c>
      <c r="D36" s="30">
        <f>Table1[[#This Row],[Leveed Area(m2)]]/Table1[[#This Row],[Delta Area(m2)]]</f>
        <v>0.54894686589265484</v>
      </c>
      <c r="E36" s="31" t="s">
        <v>30</v>
      </c>
      <c r="F36" s="31" t="s">
        <v>19</v>
      </c>
      <c r="G36" s="31" t="s">
        <v>26</v>
      </c>
      <c r="H36" s="9" t="s">
        <v>144</v>
      </c>
      <c r="I36" s="9">
        <v>2846015</v>
      </c>
      <c r="J36" s="24"/>
    </row>
    <row r="37" spans="1:10" x14ac:dyDescent="0.25">
      <c r="A37" s="28">
        <v>2971</v>
      </c>
      <c r="B37" s="28">
        <v>22800280</v>
      </c>
      <c r="C37" s="29">
        <v>724154</v>
      </c>
      <c r="D37" s="30">
        <f>Table1[[#This Row],[Leveed Area(m2)]]/Table1[[#This Row],[Delta Area(m2)]]</f>
        <v>3.1760750306575179E-2</v>
      </c>
      <c r="E37" s="31" t="s">
        <v>30</v>
      </c>
      <c r="F37" s="31" t="s">
        <v>19</v>
      </c>
      <c r="G37" s="31" t="s">
        <v>26</v>
      </c>
      <c r="H37" s="9" t="s">
        <v>145</v>
      </c>
      <c r="I37" s="9">
        <v>2829915</v>
      </c>
      <c r="J37" s="24"/>
    </row>
    <row r="38" spans="1:10" x14ac:dyDescent="0.25">
      <c r="A38" s="28">
        <v>2980</v>
      </c>
      <c r="B38" s="28">
        <v>27037778</v>
      </c>
      <c r="C38" s="29">
        <v>20753051</v>
      </c>
      <c r="D38" s="30">
        <f>Table1[[#This Row],[Leveed Area(m2)]]/Table1[[#This Row],[Delta Area(m2)]]</f>
        <v>0.76755756334710645</v>
      </c>
      <c r="E38" s="31" t="s">
        <v>30</v>
      </c>
      <c r="F38" s="31" t="s">
        <v>19</v>
      </c>
      <c r="G38" s="31" t="s">
        <v>26</v>
      </c>
      <c r="H38" s="9" t="s">
        <v>146</v>
      </c>
      <c r="I38" s="9">
        <v>2716935</v>
      </c>
      <c r="J38" s="24"/>
    </row>
    <row r="39" spans="1:10" x14ac:dyDescent="0.25">
      <c r="A39" s="28">
        <v>2985</v>
      </c>
      <c r="B39" s="28">
        <v>140284217</v>
      </c>
      <c r="C39" s="29">
        <v>5921357</v>
      </c>
      <c r="D39" s="30">
        <f>Table1[[#This Row],[Leveed Area(m2)]]/Table1[[#This Row],[Delta Area(m2)]]</f>
        <v>4.2209716293316164E-2</v>
      </c>
      <c r="E39" s="31" t="s">
        <v>30</v>
      </c>
      <c r="F39" s="31" t="s">
        <v>19</v>
      </c>
      <c r="G39" s="31" t="s">
        <v>26</v>
      </c>
      <c r="H39" s="9" t="s">
        <v>147</v>
      </c>
      <c r="I39" s="9">
        <v>2470135</v>
      </c>
      <c r="J39" s="24"/>
    </row>
    <row r="40" spans="1:10" x14ac:dyDescent="0.25">
      <c r="A40" s="28">
        <v>2987</v>
      </c>
      <c r="B40" s="28">
        <v>224563074</v>
      </c>
      <c r="C40" s="29">
        <v>39063657</v>
      </c>
      <c r="D40" s="30">
        <f>Table1[[#This Row],[Leveed Area(m2)]]/Table1[[#This Row],[Delta Area(m2)]]</f>
        <v>0.17395405355022883</v>
      </c>
      <c r="E40" s="31" t="s">
        <v>30</v>
      </c>
      <c r="F40" s="31" t="s">
        <v>19</v>
      </c>
      <c r="G40" s="31" t="s">
        <v>26</v>
      </c>
      <c r="H40" s="9" t="s">
        <v>148</v>
      </c>
      <c r="I40" s="9">
        <v>2412595</v>
      </c>
      <c r="J40" s="24"/>
    </row>
    <row r="41" spans="1:10" x14ac:dyDescent="0.25">
      <c r="A41" s="28">
        <v>3157</v>
      </c>
      <c r="B41" s="28">
        <v>125295784</v>
      </c>
      <c r="D41" s="30">
        <f>Table1[[#This Row],[Leveed Area(m2)]]/Table1[[#This Row],[Delta Area(m2)]]</f>
        <v>0</v>
      </c>
      <c r="E41" s="31" t="s">
        <v>31</v>
      </c>
      <c r="F41" s="31" t="s">
        <v>17</v>
      </c>
      <c r="G41" s="31" t="s">
        <v>32</v>
      </c>
      <c r="H41" s="9"/>
      <c r="I41" s="9">
        <v>2638</v>
      </c>
      <c r="J41" s="24"/>
    </row>
    <row r="42" spans="1:10" x14ac:dyDescent="0.25">
      <c r="A42" s="28">
        <v>3158</v>
      </c>
      <c r="B42" s="28">
        <v>371640495</v>
      </c>
      <c r="D42" s="30">
        <f>Table1[[#This Row],[Leveed Area(m2)]]/Table1[[#This Row],[Delta Area(m2)]]</f>
        <v>0</v>
      </c>
      <c r="E42" s="31" t="s">
        <v>33</v>
      </c>
      <c r="F42" s="31" t="s">
        <v>17</v>
      </c>
      <c r="G42" s="31" t="s">
        <v>32</v>
      </c>
      <c r="H42" s="9"/>
      <c r="I42" s="9">
        <v>2738</v>
      </c>
      <c r="J42" s="24"/>
    </row>
    <row r="43" spans="1:10" x14ac:dyDescent="0.25">
      <c r="A43" s="28">
        <v>3159</v>
      </c>
      <c r="B43" s="28">
        <v>29262884</v>
      </c>
      <c r="D43" s="30">
        <f>Table1[[#This Row],[Leveed Area(m2)]]/Table1[[#This Row],[Delta Area(m2)]]</f>
        <v>0</v>
      </c>
      <c r="E43" s="31" t="s">
        <v>33</v>
      </c>
      <c r="F43" s="31" t="s">
        <v>17</v>
      </c>
      <c r="G43" s="31" t="s">
        <v>32</v>
      </c>
      <c r="H43" s="9"/>
      <c r="I43" s="9">
        <v>2728</v>
      </c>
      <c r="J43" s="24"/>
    </row>
    <row r="44" spans="1:10" x14ac:dyDescent="0.25">
      <c r="A44" s="28">
        <v>3161</v>
      </c>
      <c r="B44" s="28">
        <v>596613</v>
      </c>
      <c r="D44" s="30">
        <f>Table1[[#This Row],[Leveed Area(m2)]]/Table1[[#This Row],[Delta Area(m2)]]</f>
        <v>0</v>
      </c>
      <c r="E44" s="31" t="s">
        <v>33</v>
      </c>
      <c r="F44" s="31" t="s">
        <v>17</v>
      </c>
      <c r="G44" s="31" t="s">
        <v>32</v>
      </c>
      <c r="H44" s="9"/>
      <c r="I44" s="9"/>
      <c r="J44" s="24"/>
    </row>
    <row r="45" spans="1:10" x14ac:dyDescent="0.25">
      <c r="A45" s="28">
        <v>3162</v>
      </c>
      <c r="B45" s="28">
        <v>13590711</v>
      </c>
      <c r="D45" s="30">
        <f>Table1[[#This Row],[Leveed Area(m2)]]/Table1[[#This Row],[Delta Area(m2)]]</f>
        <v>0</v>
      </c>
      <c r="E45" s="31" t="s">
        <v>33</v>
      </c>
      <c r="F45" s="31" t="s">
        <v>17</v>
      </c>
      <c r="G45" s="31" t="s">
        <v>32</v>
      </c>
      <c r="H45" s="9"/>
      <c r="I45" s="9">
        <v>2848</v>
      </c>
      <c r="J45" s="24"/>
    </row>
    <row r="46" spans="1:10" x14ac:dyDescent="0.25">
      <c r="A46" s="28">
        <v>3163</v>
      </c>
      <c r="B46" s="28">
        <v>19451778</v>
      </c>
      <c r="D46" s="30">
        <f>Table1[[#This Row],[Leveed Area(m2)]]/Table1[[#This Row],[Delta Area(m2)]]</f>
        <v>0</v>
      </c>
      <c r="E46" s="31" t="s">
        <v>33</v>
      </c>
      <c r="F46" s="31" t="s">
        <v>17</v>
      </c>
      <c r="G46" s="31" t="s">
        <v>32</v>
      </c>
      <c r="H46" s="9"/>
      <c r="I46" s="9">
        <v>2798</v>
      </c>
      <c r="J46" s="24"/>
    </row>
    <row r="47" spans="1:10" x14ac:dyDescent="0.25">
      <c r="A47" s="28">
        <v>3165</v>
      </c>
      <c r="B47" s="28">
        <v>8463970</v>
      </c>
      <c r="D47" s="30">
        <f>Table1[[#This Row],[Leveed Area(m2)]]/Table1[[#This Row],[Delta Area(m2)]]</f>
        <v>0</v>
      </c>
      <c r="E47" s="31" t="s">
        <v>33</v>
      </c>
      <c r="F47" s="31" t="s">
        <v>17</v>
      </c>
      <c r="G47" s="31" t="s">
        <v>32</v>
      </c>
      <c r="H47" s="9"/>
      <c r="I47" s="9">
        <v>2878</v>
      </c>
      <c r="J47" s="24"/>
    </row>
    <row r="48" spans="1:10" x14ac:dyDescent="0.25">
      <c r="A48" s="28">
        <v>3167</v>
      </c>
      <c r="B48" s="28">
        <v>14816825</v>
      </c>
      <c r="D48" s="30">
        <f>Table1[[#This Row],[Leveed Area(m2)]]/Table1[[#This Row],[Delta Area(m2)]]</f>
        <v>0</v>
      </c>
      <c r="E48" s="31" t="s">
        <v>33</v>
      </c>
      <c r="F48" s="31" t="s">
        <v>17</v>
      </c>
      <c r="G48" s="31" t="s">
        <v>32</v>
      </c>
      <c r="H48" s="9"/>
      <c r="I48" s="9"/>
      <c r="J48" s="24"/>
    </row>
    <row r="49" spans="1:10" x14ac:dyDescent="0.25">
      <c r="A49" s="28">
        <v>3168</v>
      </c>
      <c r="B49" s="28">
        <v>1272123120</v>
      </c>
      <c r="D49" s="30">
        <f>Table1[[#This Row],[Leveed Area(m2)]]/Table1[[#This Row],[Delta Area(m2)]]</f>
        <v>0</v>
      </c>
      <c r="E49" s="31" t="s">
        <v>33</v>
      </c>
      <c r="F49" s="31" t="s">
        <v>17</v>
      </c>
      <c r="G49" s="31" t="s">
        <v>32</v>
      </c>
      <c r="H49" s="9"/>
      <c r="I49" s="9"/>
      <c r="J49" s="24"/>
    </row>
    <row r="50" spans="1:10" x14ac:dyDescent="0.25">
      <c r="A50" s="28">
        <v>3170</v>
      </c>
      <c r="B50" s="28">
        <v>19683722</v>
      </c>
      <c r="D50" s="30">
        <f>Table1[[#This Row],[Leveed Area(m2)]]/Table1[[#This Row],[Delta Area(m2)]]</f>
        <v>0</v>
      </c>
      <c r="E50" s="31" t="s">
        <v>33</v>
      </c>
      <c r="F50" s="31" t="s">
        <v>17</v>
      </c>
      <c r="G50" s="31" t="s">
        <v>32</v>
      </c>
      <c r="H50" s="9"/>
      <c r="I50" s="9">
        <v>2888</v>
      </c>
      <c r="J50" s="24"/>
    </row>
    <row r="51" spans="1:10" x14ac:dyDescent="0.25">
      <c r="A51" s="28">
        <v>3171</v>
      </c>
      <c r="B51" s="28">
        <v>5682382</v>
      </c>
      <c r="D51" s="30">
        <f>Table1[[#This Row],[Leveed Area(m2)]]/Table1[[#This Row],[Delta Area(m2)]]</f>
        <v>0</v>
      </c>
      <c r="E51" s="31" t="s">
        <v>33</v>
      </c>
      <c r="F51" s="31" t="s">
        <v>17</v>
      </c>
      <c r="G51" s="31" t="s">
        <v>32</v>
      </c>
      <c r="H51" s="9"/>
      <c r="I51" s="9">
        <v>2878</v>
      </c>
      <c r="J51" s="24"/>
    </row>
    <row r="52" spans="1:10" x14ac:dyDescent="0.25">
      <c r="A52" s="28">
        <v>3172</v>
      </c>
      <c r="B52" s="28">
        <v>645399697</v>
      </c>
      <c r="C52" s="29">
        <v>58123</v>
      </c>
      <c r="D52" s="30">
        <f>Table1[[#This Row],[Leveed Area(m2)]]/Table1[[#This Row],[Delta Area(m2)]]</f>
        <v>9.0057371068149103E-5</v>
      </c>
      <c r="E52" s="31" t="s">
        <v>33</v>
      </c>
      <c r="F52" s="31" t="s">
        <v>17</v>
      </c>
      <c r="G52" s="31" t="s">
        <v>32</v>
      </c>
      <c r="H52" s="9"/>
      <c r="I52" s="9">
        <v>2908</v>
      </c>
      <c r="J52" s="24"/>
    </row>
    <row r="53" spans="1:10" x14ac:dyDescent="0.25">
      <c r="A53" s="28">
        <v>3173</v>
      </c>
      <c r="B53" s="28">
        <v>339305</v>
      </c>
      <c r="D53" s="30">
        <f>Table1[[#This Row],[Leveed Area(m2)]]/Table1[[#This Row],[Delta Area(m2)]]</f>
        <v>0</v>
      </c>
      <c r="E53" s="31" t="s">
        <v>33</v>
      </c>
      <c r="F53" s="31" t="s">
        <v>17</v>
      </c>
      <c r="G53" s="31" t="s">
        <v>32</v>
      </c>
      <c r="H53" s="9"/>
      <c r="I53" s="9"/>
      <c r="J53" s="24"/>
    </row>
    <row r="54" spans="1:10" x14ac:dyDescent="0.25">
      <c r="A54" s="28">
        <v>3174</v>
      </c>
      <c r="B54" s="28">
        <v>54521976</v>
      </c>
      <c r="D54" s="30">
        <f>Table1[[#This Row],[Leveed Area(m2)]]/Table1[[#This Row],[Delta Area(m2)]]</f>
        <v>0</v>
      </c>
      <c r="E54" s="31" t="s">
        <v>33</v>
      </c>
      <c r="F54" s="31" t="s">
        <v>17</v>
      </c>
      <c r="G54" s="31" t="s">
        <v>32</v>
      </c>
      <c r="H54" s="9"/>
      <c r="I54" s="9">
        <v>2948</v>
      </c>
      <c r="J54" s="24"/>
    </row>
    <row r="55" spans="1:10" x14ac:dyDescent="0.25">
      <c r="A55" s="28">
        <v>3177</v>
      </c>
      <c r="B55" s="28">
        <v>632865793</v>
      </c>
      <c r="D55" s="30">
        <f>Table1[[#This Row],[Leveed Area(m2)]]/Table1[[#This Row],[Delta Area(m2)]]</f>
        <v>0</v>
      </c>
      <c r="E55" s="31" t="s">
        <v>33</v>
      </c>
      <c r="F55" s="31" t="s">
        <v>17</v>
      </c>
      <c r="G55" s="31" t="s">
        <v>32</v>
      </c>
      <c r="H55" s="28" t="s">
        <v>91</v>
      </c>
      <c r="I55" s="9">
        <v>2938</v>
      </c>
      <c r="J55" s="24"/>
    </row>
    <row r="56" spans="1:10" x14ac:dyDescent="0.25">
      <c r="A56" s="28">
        <v>3178</v>
      </c>
      <c r="B56" s="28">
        <v>117273384</v>
      </c>
      <c r="D56" s="30">
        <f>Table1[[#This Row],[Leveed Area(m2)]]/Table1[[#This Row],[Delta Area(m2)]]</f>
        <v>0</v>
      </c>
      <c r="E56" s="31" t="s">
        <v>33</v>
      </c>
      <c r="F56" s="31" t="s">
        <v>17</v>
      </c>
      <c r="G56" s="31" t="s">
        <v>32</v>
      </c>
      <c r="H56" s="9"/>
      <c r="I56" s="9">
        <v>2928</v>
      </c>
      <c r="J56" s="24"/>
    </row>
    <row r="57" spans="1:10" x14ac:dyDescent="0.25">
      <c r="A57" s="28">
        <v>3179</v>
      </c>
      <c r="B57" s="28">
        <v>1891479</v>
      </c>
      <c r="D57" s="30">
        <f>Table1[[#This Row],[Leveed Area(m2)]]/Table1[[#This Row],[Delta Area(m2)]]</f>
        <v>0</v>
      </c>
      <c r="E57" s="31" t="s">
        <v>33</v>
      </c>
      <c r="F57" s="31" t="s">
        <v>17</v>
      </c>
      <c r="G57" s="31" t="s">
        <v>32</v>
      </c>
      <c r="H57" s="9"/>
      <c r="I57" s="9">
        <v>2978</v>
      </c>
      <c r="J57" s="24"/>
    </row>
    <row r="58" spans="1:10" x14ac:dyDescent="0.25">
      <c r="A58" s="28">
        <v>3180</v>
      </c>
      <c r="B58" s="28">
        <v>2075540907</v>
      </c>
      <c r="D58" s="30">
        <f>Table1[[#This Row],[Leveed Area(m2)]]/Table1[[#This Row],[Delta Area(m2)]]</f>
        <v>0</v>
      </c>
      <c r="E58" s="31" t="s">
        <v>33</v>
      </c>
      <c r="F58" s="31" t="s">
        <v>17</v>
      </c>
      <c r="G58" s="31" t="s">
        <v>32</v>
      </c>
      <c r="H58" s="9"/>
      <c r="I58" s="9">
        <v>3028</v>
      </c>
      <c r="J58" s="24"/>
    </row>
    <row r="59" spans="1:10" x14ac:dyDescent="0.25">
      <c r="A59" s="28">
        <v>3181</v>
      </c>
      <c r="B59" s="28">
        <v>232250681</v>
      </c>
      <c r="D59" s="30">
        <f>Table1[[#This Row],[Leveed Area(m2)]]/Table1[[#This Row],[Delta Area(m2)]]</f>
        <v>0</v>
      </c>
      <c r="E59" s="31" t="s">
        <v>33</v>
      </c>
      <c r="F59" s="31" t="s">
        <v>17</v>
      </c>
      <c r="G59" s="31" t="s">
        <v>32</v>
      </c>
      <c r="H59" s="9"/>
      <c r="I59" s="9">
        <v>3078</v>
      </c>
      <c r="J59" s="24"/>
    </row>
    <row r="60" spans="1:10" x14ac:dyDescent="0.25">
      <c r="A60" s="28">
        <v>3184</v>
      </c>
      <c r="B60" s="28">
        <v>51957900</v>
      </c>
      <c r="D60" s="30">
        <f>Table1[[#This Row],[Leveed Area(m2)]]/Table1[[#This Row],[Delta Area(m2)]]</f>
        <v>0</v>
      </c>
      <c r="E60" s="31" t="s">
        <v>33</v>
      </c>
      <c r="F60" s="31" t="s">
        <v>17</v>
      </c>
      <c r="G60" s="31" t="s">
        <v>32</v>
      </c>
      <c r="H60" s="9"/>
      <c r="I60" s="9">
        <v>2868</v>
      </c>
      <c r="J60" s="24"/>
    </row>
    <row r="61" spans="1:10" x14ac:dyDescent="0.25">
      <c r="A61" s="28">
        <v>3185</v>
      </c>
      <c r="B61" s="28">
        <v>42912448</v>
      </c>
      <c r="D61" s="30">
        <f>Table1[[#This Row],[Leveed Area(m2)]]/Table1[[#This Row],[Delta Area(m2)]]</f>
        <v>0</v>
      </c>
      <c r="E61" s="31" t="s">
        <v>33</v>
      </c>
      <c r="F61" s="31" t="s">
        <v>17</v>
      </c>
      <c r="G61" s="31" t="s">
        <v>32</v>
      </c>
      <c r="H61" s="9"/>
      <c r="I61" s="9"/>
      <c r="J61" s="24"/>
    </row>
    <row r="62" spans="1:10" x14ac:dyDescent="0.25">
      <c r="A62" s="28">
        <v>3186</v>
      </c>
      <c r="B62" s="28">
        <v>9291411</v>
      </c>
      <c r="D62" s="30">
        <f>Table1[[#This Row],[Leveed Area(m2)]]/Table1[[#This Row],[Delta Area(m2)]]</f>
        <v>0</v>
      </c>
      <c r="E62" s="31" t="s">
        <v>33</v>
      </c>
      <c r="F62" s="31" t="s">
        <v>17</v>
      </c>
      <c r="G62" s="31" t="s">
        <v>32</v>
      </c>
      <c r="H62" s="9"/>
      <c r="I62" s="9"/>
      <c r="J62" s="24"/>
    </row>
    <row r="63" spans="1:10" x14ac:dyDescent="0.25">
      <c r="A63" s="28">
        <v>3187</v>
      </c>
      <c r="B63" s="28">
        <v>16523942</v>
      </c>
      <c r="D63" s="30">
        <f>Table1[[#This Row],[Leveed Area(m2)]]/Table1[[#This Row],[Delta Area(m2)]]</f>
        <v>0</v>
      </c>
      <c r="E63" s="31" t="s">
        <v>33</v>
      </c>
      <c r="F63" s="31" t="s">
        <v>17</v>
      </c>
      <c r="G63" s="31" t="s">
        <v>32</v>
      </c>
      <c r="H63" s="9"/>
      <c r="I63" s="9"/>
      <c r="J63" s="24"/>
    </row>
    <row r="64" spans="1:10" x14ac:dyDescent="0.25">
      <c r="A64" s="28">
        <v>3189</v>
      </c>
      <c r="B64" s="28">
        <v>21513649</v>
      </c>
      <c r="D64" s="30">
        <f>Table1[[#This Row],[Leveed Area(m2)]]/Table1[[#This Row],[Delta Area(m2)]]</f>
        <v>0</v>
      </c>
      <c r="E64" s="31" t="s">
        <v>33</v>
      </c>
      <c r="F64" s="31" t="s">
        <v>17</v>
      </c>
      <c r="G64" s="31" t="s">
        <v>32</v>
      </c>
      <c r="H64" s="9"/>
      <c r="I64" s="9">
        <v>2288</v>
      </c>
      <c r="J64" s="24"/>
    </row>
    <row r="65" spans="1:10" x14ac:dyDescent="0.25">
      <c r="A65" s="28">
        <v>3190</v>
      </c>
      <c r="B65" s="28">
        <v>20310328</v>
      </c>
      <c r="D65" s="30">
        <f>Table1[[#This Row],[Leveed Area(m2)]]/Table1[[#This Row],[Delta Area(m2)]]</f>
        <v>0</v>
      </c>
      <c r="E65" s="31" t="s">
        <v>33</v>
      </c>
      <c r="F65" s="31" t="s">
        <v>17</v>
      </c>
      <c r="G65" s="31" t="s">
        <v>32</v>
      </c>
      <c r="H65" s="9"/>
      <c r="I65" s="9">
        <v>2118</v>
      </c>
      <c r="J65" s="24"/>
    </row>
    <row r="66" spans="1:10" x14ac:dyDescent="0.25">
      <c r="A66" s="28">
        <v>3191</v>
      </c>
      <c r="B66" s="28">
        <v>24471778</v>
      </c>
      <c r="D66" s="30">
        <f>Table1[[#This Row],[Leveed Area(m2)]]/Table1[[#This Row],[Delta Area(m2)]]</f>
        <v>0</v>
      </c>
      <c r="E66" s="31" t="s">
        <v>33</v>
      </c>
      <c r="F66" s="31" t="s">
        <v>17</v>
      </c>
      <c r="G66" s="31" t="s">
        <v>32</v>
      </c>
      <c r="H66" s="9"/>
      <c r="I66" s="9">
        <v>2098</v>
      </c>
      <c r="J66" s="24"/>
    </row>
    <row r="67" spans="1:10" x14ac:dyDescent="0.25">
      <c r="A67" s="28">
        <v>3192</v>
      </c>
      <c r="B67" s="28">
        <v>2424436</v>
      </c>
      <c r="D67" s="30">
        <f>Table1[[#This Row],[Leveed Area(m2)]]/Table1[[#This Row],[Delta Area(m2)]]</f>
        <v>0</v>
      </c>
      <c r="E67" s="31" t="s">
        <v>33</v>
      </c>
      <c r="F67" s="31" t="s">
        <v>17</v>
      </c>
      <c r="G67" s="31" t="s">
        <v>32</v>
      </c>
      <c r="H67" s="9"/>
      <c r="I67" s="9"/>
      <c r="J67" s="24"/>
    </row>
    <row r="68" spans="1:10" x14ac:dyDescent="0.25">
      <c r="A68" s="28">
        <v>3193</v>
      </c>
      <c r="B68" s="28">
        <v>191511385</v>
      </c>
      <c r="D68" s="30">
        <f>Table1[[#This Row],[Leveed Area(m2)]]/Table1[[#This Row],[Delta Area(m2)]]</f>
        <v>0</v>
      </c>
      <c r="E68" s="31" t="s">
        <v>33</v>
      </c>
      <c r="F68" s="31" t="s">
        <v>17</v>
      </c>
      <c r="G68" s="31" t="s">
        <v>32</v>
      </c>
      <c r="H68" s="9"/>
      <c r="I68" s="9">
        <v>2008</v>
      </c>
      <c r="J68" s="24"/>
    </row>
    <row r="69" spans="1:10" x14ac:dyDescent="0.25">
      <c r="A69" s="28">
        <v>3194</v>
      </c>
      <c r="B69" s="28">
        <v>1230326508</v>
      </c>
      <c r="D69" s="30">
        <f>Table1[[#This Row],[Leveed Area(m2)]]/Table1[[#This Row],[Delta Area(m2)]]</f>
        <v>0</v>
      </c>
      <c r="E69" s="31" t="s">
        <v>33</v>
      </c>
      <c r="F69" s="31" t="s">
        <v>17</v>
      </c>
      <c r="G69" s="31" t="s">
        <v>32</v>
      </c>
      <c r="H69" s="9"/>
      <c r="I69" s="9">
        <v>1968</v>
      </c>
      <c r="J69" s="24"/>
    </row>
    <row r="70" spans="1:10" x14ac:dyDescent="0.25">
      <c r="A70" s="28">
        <v>3195</v>
      </c>
      <c r="B70" s="28">
        <v>154359434</v>
      </c>
      <c r="D70" s="30">
        <f>Table1[[#This Row],[Leveed Area(m2)]]/Table1[[#This Row],[Delta Area(m2)]]</f>
        <v>0</v>
      </c>
      <c r="E70" s="31" t="s">
        <v>33</v>
      </c>
      <c r="F70" s="31" t="s">
        <v>17</v>
      </c>
      <c r="G70" s="31" t="s">
        <v>32</v>
      </c>
      <c r="H70" s="9"/>
      <c r="I70" s="9">
        <v>1888</v>
      </c>
      <c r="J70" s="24"/>
    </row>
    <row r="71" spans="1:10" x14ac:dyDescent="0.25">
      <c r="A71" s="28">
        <v>3196</v>
      </c>
      <c r="B71" s="28">
        <v>32001661</v>
      </c>
      <c r="D71" s="30">
        <f>Table1[[#This Row],[Leveed Area(m2)]]/Table1[[#This Row],[Delta Area(m2)]]</f>
        <v>0</v>
      </c>
      <c r="E71" s="31" t="s">
        <v>33</v>
      </c>
      <c r="F71" s="31" t="s">
        <v>17</v>
      </c>
      <c r="G71" s="31" t="s">
        <v>32</v>
      </c>
      <c r="H71" s="9"/>
      <c r="I71" s="9">
        <v>1868</v>
      </c>
      <c r="J71" s="24"/>
    </row>
    <row r="72" spans="1:10" x14ac:dyDescent="0.25">
      <c r="A72" s="28">
        <v>3197</v>
      </c>
      <c r="B72" s="28">
        <v>9260330</v>
      </c>
      <c r="D72" s="30">
        <f>Table1[[#This Row],[Leveed Area(m2)]]/Table1[[#This Row],[Delta Area(m2)]]</f>
        <v>0</v>
      </c>
      <c r="E72" s="31" t="s">
        <v>33</v>
      </c>
      <c r="F72" s="31" t="s">
        <v>17</v>
      </c>
      <c r="G72" s="31" t="s">
        <v>32</v>
      </c>
      <c r="H72" s="9"/>
      <c r="I72" s="9">
        <v>1758</v>
      </c>
      <c r="J72" s="24"/>
    </row>
    <row r="73" spans="1:10" x14ac:dyDescent="0.25">
      <c r="A73" s="28">
        <v>3199</v>
      </c>
      <c r="B73" s="28">
        <v>2803457</v>
      </c>
      <c r="D73" s="30">
        <f>Table1[[#This Row],[Leveed Area(m2)]]/Table1[[#This Row],[Delta Area(m2)]]</f>
        <v>0</v>
      </c>
      <c r="E73" s="31" t="s">
        <v>33</v>
      </c>
      <c r="F73" s="31" t="s">
        <v>17</v>
      </c>
      <c r="G73" s="31" t="s">
        <v>32</v>
      </c>
      <c r="H73" s="9"/>
      <c r="I73" s="9"/>
      <c r="J73" s="24"/>
    </row>
    <row r="74" spans="1:10" x14ac:dyDescent="0.25">
      <c r="A74" s="28">
        <v>3202</v>
      </c>
      <c r="B74" s="28">
        <v>34655498</v>
      </c>
      <c r="D74" s="30">
        <f>Table1[[#This Row],[Leveed Area(m2)]]/Table1[[#This Row],[Delta Area(m2)]]</f>
        <v>0</v>
      </c>
      <c r="E74" s="31" t="s">
        <v>33</v>
      </c>
      <c r="F74" s="31" t="s">
        <v>17</v>
      </c>
      <c r="G74" s="31" t="s">
        <v>32</v>
      </c>
      <c r="H74" s="9"/>
      <c r="I74" s="9">
        <v>1828</v>
      </c>
      <c r="J74" s="24"/>
    </row>
    <row r="75" spans="1:10" x14ac:dyDescent="0.25">
      <c r="A75" s="28">
        <v>3205</v>
      </c>
      <c r="B75" s="28">
        <v>3238793</v>
      </c>
      <c r="D75" s="30">
        <f>Table1[[#This Row],[Leveed Area(m2)]]/Table1[[#This Row],[Delta Area(m2)]]</f>
        <v>0</v>
      </c>
      <c r="E75" s="31" t="s">
        <v>33</v>
      </c>
      <c r="F75" s="31" t="s">
        <v>17</v>
      </c>
      <c r="G75" s="31" t="s">
        <v>32</v>
      </c>
      <c r="H75" s="9"/>
      <c r="I75" s="9"/>
      <c r="J75" s="24"/>
    </row>
    <row r="76" spans="1:10" x14ac:dyDescent="0.25">
      <c r="A76" s="28">
        <v>3206</v>
      </c>
      <c r="B76" s="28">
        <v>1250379</v>
      </c>
      <c r="D76" s="30">
        <f>Table1[[#This Row],[Leveed Area(m2)]]/Table1[[#This Row],[Delta Area(m2)]]</f>
        <v>0</v>
      </c>
      <c r="E76" s="31" t="s">
        <v>33</v>
      </c>
      <c r="F76" s="31" t="s">
        <v>17</v>
      </c>
      <c r="G76" s="31" t="s">
        <v>32</v>
      </c>
      <c r="H76" s="9"/>
      <c r="I76" s="9"/>
      <c r="J76" s="24"/>
    </row>
    <row r="77" spans="1:10" x14ac:dyDescent="0.25">
      <c r="A77" s="28">
        <v>3207</v>
      </c>
      <c r="B77" s="28">
        <v>3409745</v>
      </c>
      <c r="D77" s="30">
        <f>Table1[[#This Row],[Leveed Area(m2)]]/Table1[[#This Row],[Delta Area(m2)]]</f>
        <v>0</v>
      </c>
      <c r="E77" s="31" t="s">
        <v>33</v>
      </c>
      <c r="F77" s="31" t="s">
        <v>17</v>
      </c>
      <c r="G77" s="31" t="s">
        <v>32</v>
      </c>
      <c r="H77" s="9"/>
      <c r="I77" s="9"/>
      <c r="J77" s="24"/>
    </row>
    <row r="78" spans="1:10" x14ac:dyDescent="0.25">
      <c r="A78" s="28">
        <v>3208</v>
      </c>
      <c r="B78" s="28">
        <v>1494006</v>
      </c>
      <c r="D78" s="30">
        <f>Table1[[#This Row],[Leveed Area(m2)]]/Table1[[#This Row],[Delta Area(m2)]]</f>
        <v>0</v>
      </c>
      <c r="E78" s="31" t="s">
        <v>33</v>
      </c>
      <c r="F78" s="31" t="s">
        <v>17</v>
      </c>
      <c r="G78" s="31" t="s">
        <v>32</v>
      </c>
      <c r="H78" s="9"/>
      <c r="I78" s="9"/>
      <c r="J78" s="24"/>
    </row>
    <row r="79" spans="1:10" x14ac:dyDescent="0.25">
      <c r="A79" s="28">
        <v>3209</v>
      </c>
      <c r="B79" s="28">
        <v>1522671</v>
      </c>
      <c r="D79" s="30">
        <f>Table1[[#This Row],[Leveed Area(m2)]]/Table1[[#This Row],[Delta Area(m2)]]</f>
        <v>0</v>
      </c>
      <c r="E79" s="31" t="s">
        <v>33</v>
      </c>
      <c r="F79" s="31" t="s">
        <v>17</v>
      </c>
      <c r="G79" s="31" t="s">
        <v>32</v>
      </c>
      <c r="H79" s="9"/>
      <c r="I79" s="9">
        <v>1568</v>
      </c>
      <c r="J79" s="24"/>
    </row>
    <row r="80" spans="1:10" x14ac:dyDescent="0.25">
      <c r="A80" s="28">
        <v>3214</v>
      </c>
      <c r="B80" s="28">
        <v>3076523</v>
      </c>
      <c r="D80" s="30">
        <f>Table1[[#This Row],[Leveed Area(m2)]]/Table1[[#This Row],[Delta Area(m2)]]</f>
        <v>0</v>
      </c>
      <c r="E80" s="31" t="s">
        <v>33</v>
      </c>
      <c r="F80" s="31" t="s">
        <v>17</v>
      </c>
      <c r="G80" s="31" t="s">
        <v>32</v>
      </c>
      <c r="H80" s="9"/>
      <c r="I80" s="9"/>
      <c r="J80" s="24"/>
    </row>
    <row r="81" spans="1:10" x14ac:dyDescent="0.25">
      <c r="A81" s="28">
        <v>3215</v>
      </c>
      <c r="B81" s="28">
        <v>5855374</v>
      </c>
      <c r="D81" s="30">
        <f>Table1[[#This Row],[Leveed Area(m2)]]/Table1[[#This Row],[Delta Area(m2)]]</f>
        <v>0</v>
      </c>
      <c r="E81" s="31" t="s">
        <v>33</v>
      </c>
      <c r="F81" s="31" t="s">
        <v>17</v>
      </c>
      <c r="G81" s="31" t="s">
        <v>32</v>
      </c>
      <c r="H81" s="9"/>
      <c r="I81" s="9"/>
      <c r="J81" s="24"/>
    </row>
    <row r="82" spans="1:10" x14ac:dyDescent="0.25">
      <c r="A82" s="28">
        <v>3216</v>
      </c>
      <c r="B82" s="28">
        <v>86803896</v>
      </c>
      <c r="D82" s="30">
        <f>Table1[[#This Row],[Leveed Area(m2)]]/Table1[[#This Row],[Delta Area(m2)]]</f>
        <v>0</v>
      </c>
      <c r="E82" s="31" t="s">
        <v>33</v>
      </c>
      <c r="F82" s="31" t="s">
        <v>17</v>
      </c>
      <c r="G82" s="31" t="s">
        <v>32</v>
      </c>
      <c r="H82" s="9"/>
      <c r="I82" s="9">
        <v>1518</v>
      </c>
      <c r="J82" s="24"/>
    </row>
    <row r="83" spans="1:10" x14ac:dyDescent="0.25">
      <c r="A83" s="28">
        <v>3217</v>
      </c>
      <c r="B83" s="28">
        <v>20542830</v>
      </c>
      <c r="D83" s="30">
        <f>Table1[[#This Row],[Leveed Area(m2)]]/Table1[[#This Row],[Delta Area(m2)]]</f>
        <v>0</v>
      </c>
      <c r="E83" s="31" t="s">
        <v>33</v>
      </c>
      <c r="F83" s="31" t="s">
        <v>17</v>
      </c>
      <c r="G83" s="31" t="s">
        <v>32</v>
      </c>
      <c r="H83" s="9"/>
      <c r="I83" s="9">
        <v>1538</v>
      </c>
      <c r="J83" s="24"/>
    </row>
    <row r="84" spans="1:10" x14ac:dyDescent="0.25">
      <c r="A84" s="28">
        <v>3218</v>
      </c>
      <c r="B84" s="28">
        <v>7200359</v>
      </c>
      <c r="D84" s="30">
        <f>Table1[[#This Row],[Leveed Area(m2)]]/Table1[[#This Row],[Delta Area(m2)]]</f>
        <v>0</v>
      </c>
      <c r="E84" s="31" t="s">
        <v>33</v>
      </c>
      <c r="F84" s="31" t="s">
        <v>17</v>
      </c>
      <c r="G84" s="31" t="s">
        <v>32</v>
      </c>
      <c r="H84" s="9"/>
      <c r="I84" s="9"/>
      <c r="J84" s="24"/>
    </row>
    <row r="85" spans="1:10" x14ac:dyDescent="0.25">
      <c r="A85" s="28">
        <v>3221</v>
      </c>
      <c r="B85" s="28">
        <v>13877354</v>
      </c>
      <c r="D85" s="30">
        <f>Table1[[#This Row],[Leveed Area(m2)]]/Table1[[#This Row],[Delta Area(m2)]]</f>
        <v>0</v>
      </c>
      <c r="E85" s="31" t="s">
        <v>33</v>
      </c>
      <c r="F85" s="31" t="s">
        <v>17</v>
      </c>
      <c r="G85" s="31" t="s">
        <v>32</v>
      </c>
      <c r="H85" s="9"/>
      <c r="I85" s="9">
        <v>1448</v>
      </c>
      <c r="J85" s="24"/>
    </row>
    <row r="86" spans="1:10" x14ac:dyDescent="0.25">
      <c r="A86" s="28">
        <v>3223</v>
      </c>
      <c r="B86" s="28">
        <v>20171836</v>
      </c>
      <c r="D86" s="30">
        <f>Table1[[#This Row],[Leveed Area(m2)]]/Table1[[#This Row],[Delta Area(m2)]]</f>
        <v>0</v>
      </c>
      <c r="E86" s="31" t="s">
        <v>33</v>
      </c>
      <c r="F86" s="31" t="s">
        <v>17</v>
      </c>
      <c r="G86" s="31" t="s">
        <v>32</v>
      </c>
      <c r="H86" s="9"/>
      <c r="I86" s="9">
        <v>1428</v>
      </c>
      <c r="J86" s="24"/>
    </row>
    <row r="87" spans="1:10" x14ac:dyDescent="0.25">
      <c r="A87" s="28">
        <v>3224</v>
      </c>
      <c r="B87" s="28">
        <v>15273451</v>
      </c>
      <c r="D87" s="30">
        <f>Table1[[#This Row],[Leveed Area(m2)]]/Table1[[#This Row],[Delta Area(m2)]]</f>
        <v>0</v>
      </c>
      <c r="E87" s="31" t="s">
        <v>33</v>
      </c>
      <c r="F87" s="31" t="s">
        <v>17</v>
      </c>
      <c r="G87" s="31" t="s">
        <v>32</v>
      </c>
      <c r="H87" s="9"/>
      <c r="I87" s="9">
        <v>1328</v>
      </c>
      <c r="J87" s="24"/>
    </row>
    <row r="88" spans="1:10" x14ac:dyDescent="0.25">
      <c r="A88" s="28">
        <v>3228</v>
      </c>
      <c r="B88" s="28">
        <v>18210104405</v>
      </c>
      <c r="D88" s="30">
        <f>Table1[[#This Row],[Leveed Area(m2)]]/Table1[[#This Row],[Delta Area(m2)]]</f>
        <v>0</v>
      </c>
      <c r="E88" s="31" t="s">
        <v>33</v>
      </c>
      <c r="F88" s="31" t="s">
        <v>17</v>
      </c>
      <c r="G88" s="31" t="s">
        <v>32</v>
      </c>
      <c r="H88" s="28" t="s">
        <v>92</v>
      </c>
      <c r="I88" s="9">
        <v>1258</v>
      </c>
      <c r="J88" s="24"/>
    </row>
    <row r="89" spans="1:10" x14ac:dyDescent="0.25">
      <c r="A89" s="28">
        <v>3229</v>
      </c>
      <c r="B89" s="28">
        <v>298819589</v>
      </c>
      <c r="D89" s="30">
        <f>Table1[[#This Row],[Leveed Area(m2)]]/Table1[[#This Row],[Delta Area(m2)]]</f>
        <v>0</v>
      </c>
      <c r="E89" s="31" t="s">
        <v>33</v>
      </c>
      <c r="F89" s="31" t="s">
        <v>17</v>
      </c>
      <c r="G89" s="31" t="s">
        <v>32</v>
      </c>
      <c r="H89" s="9"/>
      <c r="I89" s="9">
        <v>758</v>
      </c>
      <c r="J89" s="24"/>
    </row>
    <row r="90" spans="1:10" x14ac:dyDescent="0.25">
      <c r="A90" s="28">
        <v>3234</v>
      </c>
      <c r="B90" s="28">
        <v>89236788</v>
      </c>
      <c r="D90" s="30">
        <f>Table1[[#This Row],[Leveed Area(m2)]]/Table1[[#This Row],[Delta Area(m2)]]</f>
        <v>0</v>
      </c>
      <c r="E90" s="31" t="s">
        <v>33</v>
      </c>
      <c r="F90" s="31" t="s">
        <v>17</v>
      </c>
      <c r="G90" s="31" t="s">
        <v>32</v>
      </c>
      <c r="H90" s="9"/>
      <c r="I90" s="9"/>
      <c r="J90" s="24"/>
    </row>
    <row r="91" spans="1:10" x14ac:dyDescent="0.25">
      <c r="A91" s="28">
        <v>3235</v>
      </c>
      <c r="B91" s="28">
        <v>46262206</v>
      </c>
      <c r="D91" s="30">
        <f>Table1[[#This Row],[Leveed Area(m2)]]/Table1[[#This Row],[Delta Area(m2)]]</f>
        <v>0</v>
      </c>
      <c r="E91" s="31" t="s">
        <v>33</v>
      </c>
      <c r="F91" s="31" t="s">
        <v>17</v>
      </c>
      <c r="G91" s="31" t="s">
        <v>32</v>
      </c>
      <c r="H91" s="9"/>
      <c r="I91" s="9"/>
      <c r="J91" s="24"/>
    </row>
    <row r="92" spans="1:10" x14ac:dyDescent="0.25">
      <c r="A92" s="28">
        <v>3236</v>
      </c>
      <c r="B92" s="28">
        <v>432669347</v>
      </c>
      <c r="D92" s="30">
        <f>Table1[[#This Row],[Leveed Area(m2)]]/Table1[[#This Row],[Delta Area(m2)]]</f>
        <v>0</v>
      </c>
      <c r="E92" s="31" t="s">
        <v>33</v>
      </c>
      <c r="F92" s="31" t="s">
        <v>17</v>
      </c>
      <c r="G92" s="31" t="s">
        <v>32</v>
      </c>
      <c r="H92" s="28" t="s">
        <v>93</v>
      </c>
      <c r="I92" s="9">
        <v>638</v>
      </c>
      <c r="J92" s="24"/>
    </row>
    <row r="93" spans="1:10" x14ac:dyDescent="0.25">
      <c r="A93" s="28">
        <v>3237</v>
      </c>
      <c r="B93" s="28">
        <v>65261233</v>
      </c>
      <c r="D93" s="30">
        <f>Table1[[#This Row],[Leveed Area(m2)]]/Table1[[#This Row],[Delta Area(m2)]]</f>
        <v>0</v>
      </c>
      <c r="E93" s="31" t="s">
        <v>33</v>
      </c>
      <c r="F93" s="31" t="s">
        <v>17</v>
      </c>
      <c r="G93" s="31" t="s">
        <v>32</v>
      </c>
      <c r="H93" s="9"/>
      <c r="I93" s="9">
        <v>468</v>
      </c>
      <c r="J93" s="24"/>
    </row>
    <row r="94" spans="1:10" x14ac:dyDescent="0.25">
      <c r="A94" s="28">
        <v>3238</v>
      </c>
      <c r="B94" s="28">
        <v>1193219422</v>
      </c>
      <c r="D94" s="30">
        <f>Table1[[#This Row],[Leveed Area(m2)]]/Table1[[#This Row],[Delta Area(m2)]]</f>
        <v>0</v>
      </c>
      <c r="E94" s="31" t="s">
        <v>33</v>
      </c>
      <c r="F94" s="31" t="s">
        <v>17</v>
      </c>
      <c r="G94" s="31" t="s">
        <v>32</v>
      </c>
      <c r="H94" s="9"/>
      <c r="I94" s="9">
        <v>308</v>
      </c>
      <c r="J94" s="24"/>
    </row>
    <row r="95" spans="1:10" x14ac:dyDescent="0.25">
      <c r="A95" s="28">
        <v>3239</v>
      </c>
      <c r="B95" s="28">
        <v>46466899</v>
      </c>
      <c r="D95" s="30">
        <f>Table1[[#This Row],[Leveed Area(m2)]]/Table1[[#This Row],[Delta Area(m2)]]</f>
        <v>0</v>
      </c>
      <c r="E95" s="31" t="s">
        <v>33</v>
      </c>
      <c r="F95" s="31" t="s">
        <v>17</v>
      </c>
      <c r="G95" s="31" t="s">
        <v>32</v>
      </c>
      <c r="H95" s="9"/>
      <c r="I95" s="9"/>
      <c r="J95" s="24"/>
    </row>
    <row r="96" spans="1:10" x14ac:dyDescent="0.25">
      <c r="A96" s="28">
        <v>3242</v>
      </c>
      <c r="B96" s="28">
        <v>578006</v>
      </c>
      <c r="D96" s="30">
        <f>Table1[[#This Row],[Leveed Area(m2)]]/Table1[[#This Row],[Delta Area(m2)]]</f>
        <v>0</v>
      </c>
      <c r="E96" s="31" t="s">
        <v>33</v>
      </c>
      <c r="F96" s="31" t="s">
        <v>17</v>
      </c>
      <c r="G96" s="31" t="s">
        <v>32</v>
      </c>
      <c r="H96" s="9"/>
      <c r="I96" s="9"/>
      <c r="J96" s="24"/>
    </row>
    <row r="97" spans="1:10" x14ac:dyDescent="0.25">
      <c r="A97" s="28">
        <v>3243</v>
      </c>
      <c r="B97" s="28">
        <v>1636727</v>
      </c>
      <c r="D97" s="30">
        <f>Table1[[#This Row],[Leveed Area(m2)]]/Table1[[#This Row],[Delta Area(m2)]]</f>
        <v>0</v>
      </c>
      <c r="E97" s="31" t="s">
        <v>33</v>
      </c>
      <c r="F97" s="31" t="s">
        <v>17</v>
      </c>
      <c r="G97" s="31" t="s">
        <v>32</v>
      </c>
      <c r="H97" s="9"/>
      <c r="I97" s="9"/>
      <c r="J97" s="24"/>
    </row>
    <row r="98" spans="1:10" x14ac:dyDescent="0.25">
      <c r="A98" s="28">
        <v>3245</v>
      </c>
      <c r="B98" s="28">
        <v>34963356</v>
      </c>
      <c r="D98" s="30">
        <f>Table1[[#This Row],[Leveed Area(m2)]]/Table1[[#This Row],[Delta Area(m2)]]</f>
        <v>0</v>
      </c>
      <c r="E98" s="31" t="s">
        <v>33</v>
      </c>
      <c r="F98" s="31" t="s">
        <v>17</v>
      </c>
      <c r="G98" s="31" t="s">
        <v>32</v>
      </c>
      <c r="H98" s="9"/>
      <c r="I98" s="9"/>
      <c r="J98" s="24"/>
    </row>
    <row r="99" spans="1:10" x14ac:dyDescent="0.25">
      <c r="A99" s="28">
        <v>3265</v>
      </c>
      <c r="B99" s="28">
        <v>3053345</v>
      </c>
      <c r="D99" s="30">
        <f>Table1[[#This Row],[Leveed Area(m2)]]/Table1[[#This Row],[Delta Area(m2)]]</f>
        <v>0</v>
      </c>
      <c r="E99" s="31" t="s">
        <v>33</v>
      </c>
      <c r="F99" s="31" t="s">
        <v>17</v>
      </c>
      <c r="G99" s="31" t="s">
        <v>32</v>
      </c>
      <c r="H99" s="9"/>
      <c r="I99" s="9"/>
      <c r="J99" s="24"/>
    </row>
    <row r="100" spans="1:10" x14ac:dyDescent="0.25">
      <c r="A100" s="28">
        <v>3269</v>
      </c>
      <c r="B100" s="28">
        <v>917591</v>
      </c>
      <c r="D100" s="30">
        <f>Table1[[#This Row],[Leveed Area(m2)]]/Table1[[#This Row],[Delta Area(m2)]]</f>
        <v>0</v>
      </c>
      <c r="E100" s="31" t="s">
        <v>33</v>
      </c>
      <c r="F100" s="31" t="s">
        <v>17</v>
      </c>
      <c r="G100" s="31" t="s">
        <v>32</v>
      </c>
      <c r="H100" s="9"/>
      <c r="I100" s="9"/>
      <c r="J100" s="24"/>
    </row>
    <row r="101" spans="1:10" x14ac:dyDescent="0.25">
      <c r="A101" s="28">
        <v>3273</v>
      </c>
      <c r="B101" s="28">
        <v>26292092</v>
      </c>
      <c r="D101" s="30">
        <f>Table1[[#This Row],[Leveed Area(m2)]]/Table1[[#This Row],[Delta Area(m2)]]</f>
        <v>0</v>
      </c>
      <c r="E101" s="31" t="s">
        <v>33</v>
      </c>
      <c r="F101" s="31" t="s">
        <v>17</v>
      </c>
      <c r="G101" s="31" t="s">
        <v>32</v>
      </c>
      <c r="H101" s="9"/>
      <c r="I101" s="9"/>
      <c r="J101" s="24"/>
    </row>
    <row r="102" spans="1:10" x14ac:dyDescent="0.25">
      <c r="A102" s="28">
        <v>3274</v>
      </c>
      <c r="B102" s="28">
        <v>26071799</v>
      </c>
      <c r="D102" s="30">
        <f>Table1[[#This Row],[Leveed Area(m2)]]/Table1[[#This Row],[Delta Area(m2)]]</f>
        <v>0</v>
      </c>
      <c r="E102" s="31" t="s">
        <v>33</v>
      </c>
      <c r="F102" s="31" t="s">
        <v>17</v>
      </c>
      <c r="G102" s="31" t="s">
        <v>32</v>
      </c>
      <c r="H102" s="9"/>
      <c r="I102" s="9"/>
      <c r="J102" s="24"/>
    </row>
    <row r="103" spans="1:10" x14ac:dyDescent="0.25">
      <c r="A103" s="28">
        <v>3275</v>
      </c>
      <c r="B103" s="28">
        <v>10376070</v>
      </c>
      <c r="D103" s="30">
        <f>Table1[[#This Row],[Leveed Area(m2)]]/Table1[[#This Row],[Delta Area(m2)]]</f>
        <v>0</v>
      </c>
      <c r="E103" s="31" t="s">
        <v>33</v>
      </c>
      <c r="F103" s="31" t="s">
        <v>17</v>
      </c>
      <c r="G103" s="31" t="s">
        <v>32</v>
      </c>
      <c r="H103" s="9"/>
      <c r="I103" s="9"/>
      <c r="J103" s="24"/>
    </row>
    <row r="104" spans="1:10" x14ac:dyDescent="0.25">
      <c r="A104" s="28">
        <v>3282</v>
      </c>
      <c r="B104" s="28">
        <v>96128241</v>
      </c>
      <c r="C104" s="29">
        <v>3962375</v>
      </c>
      <c r="D104" s="30">
        <f>Table1[[#This Row],[Leveed Area(m2)]]/Table1[[#This Row],[Delta Area(m2)]]</f>
        <v>4.121967653605562E-2</v>
      </c>
      <c r="E104" s="31" t="s">
        <v>33</v>
      </c>
      <c r="F104" s="31" t="s">
        <v>17</v>
      </c>
      <c r="G104" s="31" t="s">
        <v>32</v>
      </c>
      <c r="H104" s="9"/>
      <c r="I104" s="9">
        <v>2823791</v>
      </c>
      <c r="J104" s="24"/>
    </row>
    <row r="105" spans="1:10" x14ac:dyDescent="0.25">
      <c r="A105" s="28">
        <v>3283</v>
      </c>
      <c r="B105" s="28">
        <v>2860093</v>
      </c>
      <c r="C105" s="29">
        <v>582771</v>
      </c>
      <c r="D105" s="30">
        <f>Table1[[#This Row],[Leveed Area(m2)]]/Table1[[#This Row],[Delta Area(m2)]]</f>
        <v>0.20375945817146504</v>
      </c>
      <c r="E105" s="31" t="s">
        <v>33</v>
      </c>
      <c r="F105" s="31" t="s">
        <v>17</v>
      </c>
      <c r="G105" s="31" t="s">
        <v>32</v>
      </c>
      <c r="H105" s="28" t="s">
        <v>94</v>
      </c>
      <c r="I105" s="9">
        <v>2824371</v>
      </c>
      <c r="J105" s="24"/>
    </row>
    <row r="106" spans="1:10" x14ac:dyDescent="0.25">
      <c r="A106" s="28">
        <v>3284</v>
      </c>
      <c r="B106" s="28">
        <v>886961</v>
      </c>
      <c r="D106" s="30">
        <f>Table1[[#This Row],[Leveed Area(m2)]]/Table1[[#This Row],[Delta Area(m2)]]</f>
        <v>0</v>
      </c>
      <c r="E106" s="31" t="s">
        <v>33</v>
      </c>
      <c r="F106" s="31" t="s">
        <v>17</v>
      </c>
      <c r="G106" s="31" t="s">
        <v>32</v>
      </c>
      <c r="H106" s="28" t="s">
        <v>95</v>
      </c>
      <c r="I106" s="9">
        <v>2864471</v>
      </c>
      <c r="J106" s="24"/>
    </row>
    <row r="107" spans="1:10" x14ac:dyDescent="0.25">
      <c r="A107" s="28">
        <v>3289</v>
      </c>
      <c r="B107" s="28">
        <v>2079837</v>
      </c>
      <c r="D107" s="30">
        <f>Table1[[#This Row],[Leveed Area(m2)]]/Table1[[#This Row],[Delta Area(m2)]]</f>
        <v>0</v>
      </c>
      <c r="E107" s="31" t="s">
        <v>33</v>
      </c>
      <c r="F107" s="31" t="s">
        <v>17</v>
      </c>
      <c r="G107" s="31" t="s">
        <v>32</v>
      </c>
      <c r="H107" s="28" t="s">
        <v>82</v>
      </c>
      <c r="I107" s="9">
        <v>3079411</v>
      </c>
      <c r="J107" s="24"/>
    </row>
    <row r="108" spans="1:10" x14ac:dyDescent="0.25">
      <c r="A108" s="28">
        <v>3295</v>
      </c>
      <c r="B108" s="28">
        <v>113573178</v>
      </c>
      <c r="C108" s="29">
        <v>8910262</v>
      </c>
      <c r="D108" s="30">
        <f>Table1[[#This Row],[Leveed Area(m2)]]/Table1[[#This Row],[Delta Area(m2)]]</f>
        <v>7.8453928620364918E-2</v>
      </c>
      <c r="E108" s="31" t="s">
        <v>33</v>
      </c>
      <c r="F108" s="31" t="s">
        <v>17</v>
      </c>
      <c r="G108" s="31" t="s">
        <v>32</v>
      </c>
      <c r="H108" s="28" t="s">
        <v>160</v>
      </c>
      <c r="I108" s="9">
        <v>3173581</v>
      </c>
      <c r="J108" s="24"/>
    </row>
    <row r="109" spans="1:10" x14ac:dyDescent="0.25">
      <c r="A109" s="28">
        <v>3308</v>
      </c>
      <c r="B109" s="28">
        <v>47206</v>
      </c>
      <c r="D109" s="30">
        <f>Table1[[#This Row],[Leveed Area(m2)]]/Table1[[#This Row],[Delta Area(m2)]]</f>
        <v>0</v>
      </c>
      <c r="E109" s="31" t="s">
        <v>33</v>
      </c>
      <c r="F109" s="31" t="s">
        <v>17</v>
      </c>
      <c r="G109" s="31" t="s">
        <v>32</v>
      </c>
      <c r="H109" s="28" t="s">
        <v>96</v>
      </c>
      <c r="I109" s="9">
        <v>3531501</v>
      </c>
      <c r="J109" s="24"/>
    </row>
    <row r="110" spans="1:10" x14ac:dyDescent="0.25">
      <c r="A110" s="28">
        <v>3317</v>
      </c>
      <c r="B110" s="28">
        <v>128562367</v>
      </c>
      <c r="C110" s="29">
        <v>30701193</v>
      </c>
      <c r="D110" s="30">
        <f>Table1[[#This Row],[Leveed Area(m2)]]/Table1[[#This Row],[Delta Area(m2)]]</f>
        <v>0.23880388729930588</v>
      </c>
      <c r="E110" s="31" t="s">
        <v>33</v>
      </c>
      <c r="F110" s="31" t="s">
        <v>17</v>
      </c>
      <c r="G110" s="31" t="s">
        <v>32</v>
      </c>
      <c r="H110" s="28" t="s">
        <v>159</v>
      </c>
      <c r="I110" s="9">
        <v>3646801</v>
      </c>
      <c r="J110" s="24"/>
    </row>
    <row r="111" spans="1:10" x14ac:dyDescent="0.25">
      <c r="A111" s="28">
        <v>3329</v>
      </c>
      <c r="B111" s="28">
        <v>837762</v>
      </c>
      <c r="D111" s="30">
        <f>Table1[[#This Row],[Leveed Area(m2)]]/Table1[[#This Row],[Delta Area(m2)]]</f>
        <v>0</v>
      </c>
      <c r="E111" s="31" t="s">
        <v>33</v>
      </c>
      <c r="F111" s="31" t="s">
        <v>17</v>
      </c>
      <c r="G111" s="31" t="s">
        <v>32</v>
      </c>
      <c r="H111" s="9"/>
      <c r="I111" s="9">
        <v>3770251</v>
      </c>
      <c r="J111" s="24"/>
    </row>
    <row r="112" spans="1:10" x14ac:dyDescent="0.25">
      <c r="A112" s="28">
        <v>3382</v>
      </c>
      <c r="B112" s="28">
        <v>682671268</v>
      </c>
      <c r="D112" s="30">
        <f>Table1[[#This Row],[Leveed Area(m2)]]/Table1[[#This Row],[Delta Area(m2)]]</f>
        <v>0</v>
      </c>
      <c r="E112" s="31" t="s">
        <v>33</v>
      </c>
      <c r="F112" s="31" t="s">
        <v>17</v>
      </c>
      <c r="G112" s="31" t="s">
        <v>32</v>
      </c>
      <c r="H112" s="28" t="s">
        <v>97</v>
      </c>
      <c r="I112" s="9">
        <v>4020311</v>
      </c>
      <c r="J112" s="24"/>
    </row>
    <row r="113" spans="1:10" x14ac:dyDescent="0.25">
      <c r="A113" s="28">
        <v>3386</v>
      </c>
      <c r="B113" s="28">
        <v>486523304</v>
      </c>
      <c r="D113" s="30">
        <f>Table1[[#This Row],[Leveed Area(m2)]]/Table1[[#This Row],[Delta Area(m2)]]</f>
        <v>0</v>
      </c>
      <c r="E113" s="31" t="s">
        <v>33</v>
      </c>
      <c r="F113" s="31" t="s">
        <v>17</v>
      </c>
      <c r="G113" s="31" t="s">
        <v>32</v>
      </c>
      <c r="H113" s="28" t="s">
        <v>98</v>
      </c>
      <c r="I113" s="9">
        <v>4053811</v>
      </c>
      <c r="J113" s="24"/>
    </row>
    <row r="114" spans="1:10" x14ac:dyDescent="0.25">
      <c r="A114" s="28">
        <v>3387</v>
      </c>
      <c r="B114" s="28">
        <v>258750648</v>
      </c>
      <c r="D114" s="30">
        <f>Table1[[#This Row],[Leveed Area(m2)]]/Table1[[#This Row],[Delta Area(m2)]]</f>
        <v>0</v>
      </c>
      <c r="E114" s="31" t="s">
        <v>33</v>
      </c>
      <c r="F114" s="31" t="s">
        <v>17</v>
      </c>
      <c r="G114" s="31" t="s">
        <v>32</v>
      </c>
      <c r="H114" s="28" t="s">
        <v>99</v>
      </c>
      <c r="I114" s="9">
        <v>4057701</v>
      </c>
      <c r="J114" s="24"/>
    </row>
    <row r="115" spans="1:10" x14ac:dyDescent="0.25">
      <c r="A115" s="28">
        <v>3388</v>
      </c>
      <c r="B115" s="28">
        <v>689178633</v>
      </c>
      <c r="D115" s="30">
        <f>Table1[[#This Row],[Leveed Area(m2)]]/Table1[[#This Row],[Delta Area(m2)]]</f>
        <v>0</v>
      </c>
      <c r="E115" s="31" t="s">
        <v>33</v>
      </c>
      <c r="F115" s="31" t="s">
        <v>17</v>
      </c>
      <c r="G115" s="31" t="s">
        <v>32</v>
      </c>
      <c r="H115" s="28" t="s">
        <v>100</v>
      </c>
      <c r="I115" s="9">
        <v>4063791</v>
      </c>
      <c r="J115" s="24"/>
    </row>
    <row r="116" spans="1:10" x14ac:dyDescent="0.25">
      <c r="A116" s="28">
        <v>3389</v>
      </c>
      <c r="B116" s="28">
        <v>200135776</v>
      </c>
      <c r="D116" s="30">
        <f>Table1[[#This Row],[Leveed Area(m2)]]/Table1[[#This Row],[Delta Area(m2)]]</f>
        <v>0</v>
      </c>
      <c r="E116" s="31" t="s">
        <v>33</v>
      </c>
      <c r="F116" s="31" t="s">
        <v>17</v>
      </c>
      <c r="G116" s="31" t="s">
        <v>32</v>
      </c>
      <c r="H116" s="28" t="s">
        <v>101</v>
      </c>
      <c r="I116" s="9">
        <v>4068661</v>
      </c>
      <c r="J116" s="24"/>
    </row>
    <row r="117" spans="1:10" x14ac:dyDescent="0.25">
      <c r="A117" s="28">
        <v>3390</v>
      </c>
      <c r="B117" s="28">
        <v>207242163</v>
      </c>
      <c r="D117" s="30">
        <f>Table1[[#This Row],[Leveed Area(m2)]]/Table1[[#This Row],[Delta Area(m2)]]</f>
        <v>0</v>
      </c>
      <c r="E117" s="31" t="s">
        <v>33</v>
      </c>
      <c r="F117" s="31" t="s">
        <v>17</v>
      </c>
      <c r="G117" s="31" t="s">
        <v>32</v>
      </c>
      <c r="H117" s="28" t="s">
        <v>102</v>
      </c>
      <c r="I117" s="9">
        <v>4071751</v>
      </c>
      <c r="J117" s="24"/>
    </row>
    <row r="118" spans="1:10" x14ac:dyDescent="0.25">
      <c r="A118" s="28">
        <v>3394</v>
      </c>
      <c r="B118" s="28">
        <v>5262471</v>
      </c>
      <c r="D118" s="30">
        <f>Table1[[#This Row],[Leveed Area(m2)]]/Table1[[#This Row],[Delta Area(m2)]]</f>
        <v>0</v>
      </c>
      <c r="E118" s="31" t="s">
        <v>33</v>
      </c>
      <c r="F118" s="31" t="s">
        <v>17</v>
      </c>
      <c r="G118" s="31" t="s">
        <v>32</v>
      </c>
      <c r="H118" s="28" t="s">
        <v>103</v>
      </c>
      <c r="I118" s="9">
        <v>4392891</v>
      </c>
      <c r="J118" s="24"/>
    </row>
    <row r="119" spans="1:10" x14ac:dyDescent="0.25">
      <c r="A119" s="28">
        <v>3395</v>
      </c>
      <c r="B119" s="28">
        <v>1686623</v>
      </c>
      <c r="D119" s="30">
        <f>Table1[[#This Row],[Leveed Area(m2)]]/Table1[[#This Row],[Delta Area(m2)]]</f>
        <v>0</v>
      </c>
      <c r="E119" s="31" t="s">
        <v>33</v>
      </c>
      <c r="F119" s="31" t="s">
        <v>17</v>
      </c>
      <c r="G119" s="31" t="s">
        <v>32</v>
      </c>
      <c r="H119" s="28" t="s">
        <v>104</v>
      </c>
      <c r="I119" s="9">
        <v>4390791</v>
      </c>
      <c r="J119" s="24"/>
    </row>
    <row r="120" spans="1:10" x14ac:dyDescent="0.25">
      <c r="A120" s="28">
        <v>3398</v>
      </c>
      <c r="B120" s="28">
        <v>4659926</v>
      </c>
      <c r="D120" s="30">
        <f>Table1[[#This Row],[Leveed Area(m2)]]/Table1[[#This Row],[Delta Area(m2)]]</f>
        <v>0</v>
      </c>
      <c r="E120" s="31" t="s">
        <v>33</v>
      </c>
      <c r="F120" s="31" t="s">
        <v>17</v>
      </c>
      <c r="G120" s="31" t="s">
        <v>32</v>
      </c>
      <c r="H120" s="28" t="s">
        <v>105</v>
      </c>
      <c r="I120" s="9">
        <v>4277661</v>
      </c>
      <c r="J120" s="24"/>
    </row>
    <row r="121" spans="1:10" x14ac:dyDescent="0.25">
      <c r="A121" s="28">
        <v>3400</v>
      </c>
      <c r="B121" s="28">
        <v>23863037</v>
      </c>
      <c r="D121" s="30">
        <f>Table1[[#This Row],[Leveed Area(m2)]]/Table1[[#This Row],[Delta Area(m2)]]</f>
        <v>0</v>
      </c>
      <c r="E121" s="31" t="s">
        <v>33</v>
      </c>
      <c r="F121" s="31" t="s">
        <v>17</v>
      </c>
      <c r="G121" s="31" t="s">
        <v>32</v>
      </c>
      <c r="H121" s="28" t="s">
        <v>106</v>
      </c>
      <c r="I121" s="9">
        <v>4242411</v>
      </c>
      <c r="J121" s="24"/>
    </row>
    <row r="122" spans="1:10" x14ac:dyDescent="0.25">
      <c r="A122" s="28">
        <v>3404</v>
      </c>
      <c r="B122" s="28">
        <v>317350971</v>
      </c>
      <c r="D122" s="30">
        <f>Table1[[#This Row],[Leveed Area(m2)]]/Table1[[#This Row],[Delta Area(m2)]]</f>
        <v>0</v>
      </c>
      <c r="E122" s="31" t="s">
        <v>33</v>
      </c>
      <c r="F122" s="31" t="s">
        <v>17</v>
      </c>
      <c r="G122" s="31" t="s">
        <v>32</v>
      </c>
      <c r="H122" s="28" t="s">
        <v>107</v>
      </c>
      <c r="I122" s="9">
        <v>4140911</v>
      </c>
      <c r="J122" s="24"/>
    </row>
    <row r="123" spans="1:10" x14ac:dyDescent="0.25">
      <c r="A123" s="28">
        <v>3405</v>
      </c>
      <c r="B123" s="28">
        <v>977823712</v>
      </c>
      <c r="D123" s="30">
        <f>Table1[[#This Row],[Leveed Area(m2)]]/Table1[[#This Row],[Delta Area(m2)]]</f>
        <v>0</v>
      </c>
      <c r="E123" s="31" t="s">
        <v>33</v>
      </c>
      <c r="F123" s="31" t="s">
        <v>17</v>
      </c>
      <c r="G123" s="31" t="s">
        <v>32</v>
      </c>
      <c r="H123" s="28" t="s">
        <v>108</v>
      </c>
      <c r="I123" s="9">
        <v>4168621</v>
      </c>
      <c r="J123" s="24"/>
    </row>
    <row r="124" spans="1:10" x14ac:dyDescent="0.25">
      <c r="A124" s="28">
        <v>3407</v>
      </c>
      <c r="B124" s="28">
        <v>15877445</v>
      </c>
      <c r="D124" s="30">
        <f>Table1[[#This Row],[Leveed Area(m2)]]/Table1[[#This Row],[Delta Area(m2)]]</f>
        <v>0</v>
      </c>
      <c r="E124" s="31" t="s">
        <v>33</v>
      </c>
      <c r="F124" s="31" t="s">
        <v>17</v>
      </c>
      <c r="G124" s="31" t="s">
        <v>32</v>
      </c>
      <c r="H124" s="28" t="s">
        <v>109</v>
      </c>
      <c r="I124" s="9">
        <v>4092141</v>
      </c>
      <c r="J124" s="24"/>
    </row>
    <row r="125" spans="1:10" x14ac:dyDescent="0.25">
      <c r="A125" s="28">
        <v>3409</v>
      </c>
      <c r="B125" s="28">
        <v>697259</v>
      </c>
      <c r="D125" s="30">
        <f>Table1[[#This Row],[Leveed Area(m2)]]/Table1[[#This Row],[Delta Area(m2)]]</f>
        <v>0</v>
      </c>
      <c r="E125" s="31" t="s">
        <v>33</v>
      </c>
      <c r="F125" s="31" t="s">
        <v>17</v>
      </c>
      <c r="G125" s="31" t="s">
        <v>32</v>
      </c>
      <c r="H125" s="9"/>
      <c r="I125" s="9">
        <v>4075081</v>
      </c>
      <c r="J125" s="24"/>
    </row>
    <row r="126" spans="1:10" x14ac:dyDescent="0.25">
      <c r="A126" s="28">
        <v>3410</v>
      </c>
      <c r="B126" s="28">
        <v>24909172</v>
      </c>
      <c r="D126" s="30">
        <f>Table1[[#This Row],[Leveed Area(m2)]]/Table1[[#This Row],[Delta Area(m2)]]</f>
        <v>0</v>
      </c>
      <c r="E126" s="31" t="s">
        <v>33</v>
      </c>
      <c r="F126" s="31" t="s">
        <v>17</v>
      </c>
      <c r="G126" s="31" t="s">
        <v>32</v>
      </c>
      <c r="H126" s="28" t="s">
        <v>110</v>
      </c>
      <c r="I126" s="9">
        <v>4076801</v>
      </c>
      <c r="J126" s="24"/>
    </row>
    <row r="127" spans="1:10" x14ac:dyDescent="0.25">
      <c r="A127" s="28">
        <v>3413</v>
      </c>
      <c r="B127" s="28">
        <v>270574603</v>
      </c>
      <c r="D127" s="30">
        <f>Table1[[#This Row],[Leveed Area(m2)]]/Table1[[#This Row],[Delta Area(m2)]]</f>
        <v>0</v>
      </c>
      <c r="E127" s="31" t="s">
        <v>33</v>
      </c>
      <c r="F127" s="31" t="s">
        <v>17</v>
      </c>
      <c r="G127" s="31" t="s">
        <v>32</v>
      </c>
      <c r="H127" s="28" t="s">
        <v>111</v>
      </c>
      <c r="I127" s="9">
        <v>4073471</v>
      </c>
      <c r="J127" s="24"/>
    </row>
    <row r="128" spans="1:10" x14ac:dyDescent="0.25">
      <c r="A128" s="28">
        <v>3414</v>
      </c>
      <c r="B128" s="28">
        <v>56934052</v>
      </c>
      <c r="D128" s="30">
        <f>Table1[[#This Row],[Leveed Area(m2)]]/Table1[[#This Row],[Delta Area(m2)]]</f>
        <v>0</v>
      </c>
      <c r="E128" s="31" t="s">
        <v>33</v>
      </c>
      <c r="F128" s="31" t="s">
        <v>17</v>
      </c>
      <c r="G128" s="31" t="s">
        <v>32</v>
      </c>
      <c r="H128" s="28" t="s">
        <v>112</v>
      </c>
      <c r="I128" s="9">
        <v>4088521</v>
      </c>
      <c r="J128" s="24"/>
    </row>
    <row r="129" spans="1:37" x14ac:dyDescent="0.25">
      <c r="A129" s="28">
        <v>3416</v>
      </c>
      <c r="B129" s="28">
        <v>5092548</v>
      </c>
      <c r="D129" s="30">
        <f>Table1[[#This Row],[Leveed Area(m2)]]/Table1[[#This Row],[Delta Area(m2)]]</f>
        <v>0</v>
      </c>
      <c r="E129" s="31" t="s">
        <v>33</v>
      </c>
      <c r="F129" s="31" t="s">
        <v>17</v>
      </c>
      <c r="G129" s="31" t="s">
        <v>32</v>
      </c>
      <c r="H129" s="9"/>
      <c r="I129" s="9">
        <v>4097381</v>
      </c>
      <c r="J129" s="24"/>
    </row>
    <row r="130" spans="1:37" x14ac:dyDescent="0.25">
      <c r="A130" s="28">
        <v>3418</v>
      </c>
      <c r="B130" s="28">
        <v>754820017</v>
      </c>
      <c r="C130" s="29">
        <v>195209</v>
      </c>
      <c r="D130" s="30">
        <f>Table1[[#This Row],[Leveed Area(m2)]]/Table1[[#This Row],[Delta Area(m2)]]</f>
        <v>2.586166180063028E-4</v>
      </c>
      <c r="E130" s="31" t="s">
        <v>33</v>
      </c>
      <c r="F130" s="31" t="s">
        <v>17</v>
      </c>
      <c r="G130" s="31" t="s">
        <v>32</v>
      </c>
      <c r="H130" s="28" t="s">
        <v>161</v>
      </c>
      <c r="I130" s="9">
        <v>4120201</v>
      </c>
      <c r="J130" s="24"/>
    </row>
    <row r="131" spans="1:37" x14ac:dyDescent="0.25">
      <c r="A131" s="28">
        <v>3419</v>
      </c>
      <c r="B131" s="28">
        <v>57421504194</v>
      </c>
      <c r="C131" s="29">
        <v>11328093038</v>
      </c>
      <c r="D131" s="30">
        <f>Table1[[#This Row],[Leveed Area(m2)]]/Table1[[#This Row],[Delta Area(m2)]]</f>
        <v>0.19727962889526113</v>
      </c>
      <c r="E131" s="31" t="s">
        <v>33</v>
      </c>
      <c r="F131" s="31" t="s">
        <v>17</v>
      </c>
      <c r="G131" s="31" t="s">
        <v>32</v>
      </c>
      <c r="H131" s="9" t="s">
        <v>149</v>
      </c>
      <c r="I131" s="9">
        <v>4267691</v>
      </c>
      <c r="J131" s="24"/>
    </row>
    <row r="132" spans="1:37" x14ac:dyDescent="0.25">
      <c r="A132" s="28">
        <v>3421</v>
      </c>
      <c r="B132" s="28">
        <v>7689623</v>
      </c>
      <c r="D132" s="30">
        <f>Table1[[#This Row],[Leveed Area(m2)]]/Table1[[#This Row],[Delta Area(m2)]]</f>
        <v>0</v>
      </c>
      <c r="E132" s="31" t="s">
        <v>33</v>
      </c>
      <c r="F132" s="31" t="s">
        <v>17</v>
      </c>
      <c r="G132" s="31" t="s">
        <v>32</v>
      </c>
      <c r="H132" s="28" t="s">
        <v>113</v>
      </c>
      <c r="I132" s="9">
        <v>4177081</v>
      </c>
      <c r="J132" s="24"/>
    </row>
    <row r="133" spans="1:37" x14ac:dyDescent="0.25">
      <c r="A133" s="28">
        <v>3423</v>
      </c>
      <c r="B133" s="28">
        <v>98435978</v>
      </c>
      <c r="C133" s="29">
        <v>1396783</v>
      </c>
      <c r="D133" s="30">
        <f>Table1[[#This Row],[Leveed Area(m2)]]/Table1[[#This Row],[Delta Area(m2)]]</f>
        <v>1.4189760983529823E-2</v>
      </c>
      <c r="E133" s="31" t="s">
        <v>33</v>
      </c>
      <c r="F133" s="31" t="s">
        <v>17</v>
      </c>
      <c r="G133" s="31" t="s">
        <v>32</v>
      </c>
      <c r="H133" s="28" t="s">
        <v>114</v>
      </c>
      <c r="I133" s="9">
        <v>4165211</v>
      </c>
      <c r="J133" s="24"/>
    </row>
    <row r="134" spans="1:37" x14ac:dyDescent="0.25">
      <c r="A134" s="28">
        <v>3428</v>
      </c>
      <c r="B134" s="28">
        <v>771812983</v>
      </c>
      <c r="C134" s="29">
        <v>156039553</v>
      </c>
      <c r="D134" s="30">
        <f>Table1[[#This Row],[Leveed Area(m2)]]/Table1[[#This Row],[Delta Area(m2)]]</f>
        <v>0.20217274966466844</v>
      </c>
      <c r="E134" s="31" t="s">
        <v>33</v>
      </c>
      <c r="F134" s="31" t="s">
        <v>17</v>
      </c>
      <c r="G134" s="31" t="s">
        <v>32</v>
      </c>
      <c r="H134" s="28" t="s">
        <v>115</v>
      </c>
      <c r="I134" s="9">
        <v>4281751</v>
      </c>
      <c r="J134" s="24"/>
    </row>
    <row r="135" spans="1:37" x14ac:dyDescent="0.25">
      <c r="A135" s="28">
        <v>3431</v>
      </c>
      <c r="B135" s="28">
        <v>82953202</v>
      </c>
      <c r="C135" s="29">
        <v>5317884</v>
      </c>
      <c r="D135" s="30">
        <f>Table1[[#This Row],[Leveed Area(m2)]]/Table1[[#This Row],[Delta Area(m2)]]</f>
        <v>6.4107037121966678E-2</v>
      </c>
      <c r="E135" s="31" t="s">
        <v>33</v>
      </c>
      <c r="F135" s="31" t="s">
        <v>17</v>
      </c>
      <c r="G135" s="31" t="s">
        <v>32</v>
      </c>
      <c r="H135" s="28" t="s">
        <v>116</v>
      </c>
      <c r="I135" s="9">
        <v>4301321</v>
      </c>
      <c r="J135" s="24"/>
    </row>
    <row r="136" spans="1:37" x14ac:dyDescent="0.25">
      <c r="A136" s="28">
        <v>3434</v>
      </c>
      <c r="B136" s="28">
        <v>26825709</v>
      </c>
      <c r="D136" s="30">
        <f>Table1[[#This Row],[Leveed Area(m2)]]/Table1[[#This Row],[Delta Area(m2)]]</f>
        <v>0</v>
      </c>
      <c r="E136" s="31" t="s">
        <v>33</v>
      </c>
      <c r="F136" s="31" t="s">
        <v>17</v>
      </c>
      <c r="G136" s="31" t="s">
        <v>32</v>
      </c>
      <c r="H136" s="28" t="s">
        <v>117</v>
      </c>
      <c r="I136" s="9">
        <v>4289641</v>
      </c>
      <c r="J136" s="24"/>
    </row>
    <row r="137" spans="1:37" x14ac:dyDescent="0.25">
      <c r="A137" s="28">
        <v>3438</v>
      </c>
      <c r="B137" s="28">
        <v>33985281</v>
      </c>
      <c r="D137" s="30">
        <f>Table1[[#This Row],[Leveed Area(m2)]]/Table1[[#This Row],[Delta Area(m2)]]</f>
        <v>0</v>
      </c>
      <c r="E137" s="31" t="s">
        <v>33</v>
      </c>
      <c r="F137" s="31" t="s">
        <v>17</v>
      </c>
      <c r="G137" s="31" t="s">
        <v>32</v>
      </c>
      <c r="H137" s="28" t="s">
        <v>118</v>
      </c>
      <c r="I137" s="9">
        <v>4346011</v>
      </c>
      <c r="J137" s="24"/>
    </row>
    <row r="138" spans="1:37" s="32" customFormat="1" x14ac:dyDescent="0.25">
      <c r="A138" s="28">
        <v>3441</v>
      </c>
      <c r="B138" s="28">
        <v>13439831901</v>
      </c>
      <c r="C138" s="29">
        <v>1445986048</v>
      </c>
      <c r="D138" s="30">
        <f>Table1[[#This Row],[Leveed Area(m2)]]/Table1[[#This Row],[Delta Area(m2)]]</f>
        <v>0.10758959328147627</v>
      </c>
      <c r="E138" s="31" t="s">
        <v>16</v>
      </c>
      <c r="F138" s="31" t="s">
        <v>17</v>
      </c>
      <c r="G138" s="31" t="s">
        <v>18</v>
      </c>
      <c r="H138" s="32" t="s">
        <v>162</v>
      </c>
      <c r="I138" s="9">
        <v>224773</v>
      </c>
      <c r="J138" s="24"/>
    </row>
    <row r="139" spans="1:37" x14ac:dyDescent="0.25">
      <c r="A139" s="28">
        <v>3509</v>
      </c>
      <c r="B139" s="28">
        <v>1887391</v>
      </c>
      <c r="D139" s="30">
        <f>Table1[[#This Row],[Leveed Area(m2)]]/Table1[[#This Row],[Delta Area(m2)]]</f>
        <v>0</v>
      </c>
      <c r="E139" s="31" t="s">
        <v>34</v>
      </c>
      <c r="F139" s="31" t="s">
        <v>17</v>
      </c>
      <c r="G139" s="31" t="s">
        <v>35</v>
      </c>
      <c r="H139" s="28" t="s">
        <v>119</v>
      </c>
      <c r="I139" s="9">
        <v>880904</v>
      </c>
      <c r="J139" s="24"/>
      <c r="M139" s="32"/>
      <c r="N139" s="32"/>
      <c r="O139" s="32"/>
      <c r="P139" s="32"/>
      <c r="Q139" s="32"/>
      <c r="R139" s="32"/>
      <c r="S139" s="32"/>
      <c r="T139" s="32"/>
      <c r="U139" s="32"/>
      <c r="V139" s="32"/>
      <c r="W139" s="32"/>
      <c r="X139" s="32"/>
      <c r="Y139" s="32"/>
      <c r="Z139" s="32"/>
      <c r="AA139" s="32"/>
      <c r="AB139" s="32"/>
      <c r="AC139" s="32"/>
      <c r="AD139" s="32"/>
      <c r="AE139" s="32"/>
      <c r="AF139" s="32"/>
      <c r="AG139" s="32"/>
      <c r="AH139" s="32"/>
      <c r="AI139" s="32"/>
      <c r="AJ139" s="32"/>
      <c r="AK139" s="32"/>
    </row>
    <row r="140" spans="1:37" s="32" customFormat="1" x14ac:dyDescent="0.25">
      <c r="A140" s="28">
        <v>3797</v>
      </c>
      <c r="B140" s="28">
        <v>15849739</v>
      </c>
      <c r="C140" s="29">
        <v>656021</v>
      </c>
      <c r="D140" s="30">
        <f>Table1[[#This Row],[Leveed Area(m2)]]/Table1[[#This Row],[Delta Area(m2)]]</f>
        <v>4.1390019103784613E-2</v>
      </c>
      <c r="E140" s="31" t="s">
        <v>36</v>
      </c>
      <c r="F140" s="31" t="s">
        <v>8</v>
      </c>
      <c r="G140" s="31" t="s">
        <v>37</v>
      </c>
      <c r="H140" s="9" t="s">
        <v>150</v>
      </c>
      <c r="I140" s="9"/>
      <c r="J140" s="24"/>
    </row>
    <row r="141" spans="1:37" s="32" customFormat="1" x14ac:dyDescent="0.25">
      <c r="A141" s="28">
        <v>3878</v>
      </c>
      <c r="B141" s="28">
        <v>21608567</v>
      </c>
      <c r="C141" s="29"/>
      <c r="D141" s="30">
        <f>Table1[[#This Row],[Leveed Area(m2)]]/Table1[[#This Row],[Delta Area(m2)]]</f>
        <v>0</v>
      </c>
      <c r="E141" s="31" t="s">
        <v>38</v>
      </c>
      <c r="F141" s="31" t="s">
        <v>13</v>
      </c>
      <c r="G141" s="31" t="s">
        <v>39</v>
      </c>
      <c r="H141" s="32" t="s">
        <v>120</v>
      </c>
      <c r="I141" s="9">
        <v>2668546</v>
      </c>
      <c r="J141" s="24"/>
    </row>
    <row r="142" spans="1:37" s="32" customFormat="1" x14ac:dyDescent="0.25">
      <c r="A142" s="28">
        <v>3879</v>
      </c>
      <c r="B142" s="28">
        <v>19315472</v>
      </c>
      <c r="C142" s="29"/>
      <c r="D142" s="30">
        <f>Table1[[#This Row],[Leveed Area(m2)]]/Table1[[#This Row],[Delta Area(m2)]]</f>
        <v>0</v>
      </c>
      <c r="E142" s="31" t="s">
        <v>38</v>
      </c>
      <c r="F142" s="31" t="s">
        <v>13</v>
      </c>
      <c r="G142" s="31" t="s">
        <v>39</v>
      </c>
      <c r="H142" s="9" t="s">
        <v>151</v>
      </c>
      <c r="I142" s="9">
        <v>2678066</v>
      </c>
      <c r="J142" s="24"/>
    </row>
    <row r="143" spans="1:37" s="32" customFormat="1" x14ac:dyDescent="0.25">
      <c r="A143" s="28">
        <v>3997</v>
      </c>
      <c r="B143" s="28">
        <v>188392</v>
      </c>
      <c r="C143" s="29">
        <v>13566</v>
      </c>
      <c r="D143" s="30">
        <f>Table1[[#This Row],[Leveed Area(m2)]]/Table1[[#This Row],[Delta Area(m2)]]</f>
        <v>7.2009427151896052E-2</v>
      </c>
      <c r="E143" s="31" t="s">
        <v>38</v>
      </c>
      <c r="F143" s="31" t="s">
        <v>13</v>
      </c>
      <c r="G143" s="31" t="s">
        <v>39</v>
      </c>
      <c r="H143" s="9" t="s">
        <v>152</v>
      </c>
      <c r="I143" s="9">
        <v>3358546</v>
      </c>
      <c r="J143" s="24"/>
    </row>
    <row r="144" spans="1:37" s="32" customFormat="1" x14ac:dyDescent="0.25">
      <c r="A144" s="28">
        <v>4027</v>
      </c>
      <c r="B144" s="28">
        <v>81386798574</v>
      </c>
      <c r="C144" s="29">
        <v>15679290796</v>
      </c>
      <c r="D144" s="30">
        <f>Table1[[#This Row],[Leveed Area(m2)]]/Table1[[#This Row],[Delta Area(m2)]]</f>
        <v>0.19265152421180184</v>
      </c>
      <c r="E144" s="31" t="s">
        <v>40</v>
      </c>
      <c r="F144" s="31" t="s">
        <v>13</v>
      </c>
      <c r="G144" s="31" t="s">
        <v>39</v>
      </c>
      <c r="H144" s="9" t="s">
        <v>153</v>
      </c>
      <c r="I144" s="9">
        <v>2259146</v>
      </c>
      <c r="J144" s="24"/>
    </row>
    <row r="145" spans="1:37" x14ac:dyDescent="0.25">
      <c r="A145" s="28">
        <v>4029</v>
      </c>
      <c r="B145" s="28">
        <v>29294270</v>
      </c>
      <c r="C145" s="29">
        <v>6</v>
      </c>
      <c r="D145" s="30">
        <f>Table1[[#This Row],[Leveed Area(m2)]]/Table1[[#This Row],[Delta Area(m2)]]</f>
        <v>2.0481821188921929E-7</v>
      </c>
      <c r="E145" s="31" t="s">
        <v>40</v>
      </c>
      <c r="F145" s="31" t="s">
        <v>13</v>
      </c>
      <c r="G145" s="31" t="s">
        <v>39</v>
      </c>
      <c r="H145" s="28" t="s">
        <v>121</v>
      </c>
      <c r="I145" s="9">
        <v>2449116</v>
      </c>
      <c r="J145" s="24"/>
      <c r="M145" s="32"/>
      <c r="N145" s="32"/>
      <c r="O145" s="32"/>
      <c r="P145" s="32"/>
      <c r="Q145" s="32"/>
      <c r="R145" s="32"/>
      <c r="S145" s="32"/>
      <c r="T145" s="32"/>
      <c r="U145" s="32"/>
      <c r="V145" s="32"/>
      <c r="W145" s="32"/>
      <c r="X145" s="32"/>
      <c r="Y145" s="32"/>
      <c r="Z145" s="32"/>
      <c r="AA145" s="32"/>
      <c r="AB145" s="32"/>
      <c r="AC145" s="32"/>
      <c r="AD145" s="32"/>
      <c r="AE145" s="32"/>
      <c r="AF145" s="32"/>
      <c r="AG145" s="32"/>
      <c r="AH145" s="32"/>
      <c r="AI145" s="32"/>
      <c r="AJ145" s="32"/>
      <c r="AK145" s="32"/>
    </row>
    <row r="146" spans="1:37" x14ac:dyDescent="0.25">
      <c r="A146" s="28">
        <v>4030</v>
      </c>
      <c r="B146" s="28">
        <v>769782825</v>
      </c>
      <c r="C146" s="29">
        <v>248524817</v>
      </c>
      <c r="D146" s="30">
        <f>Table1[[#This Row],[Leveed Area(m2)]]/Table1[[#This Row],[Delta Area(m2)]]</f>
        <v>0.32285056113066696</v>
      </c>
      <c r="E146" s="31" t="s">
        <v>40</v>
      </c>
      <c r="F146" s="31" t="s">
        <v>13</v>
      </c>
      <c r="G146" s="31" t="s">
        <v>39</v>
      </c>
      <c r="H146" s="9"/>
      <c r="I146" s="9">
        <v>2588886</v>
      </c>
      <c r="J146" s="24"/>
      <c r="M146" s="32"/>
      <c r="N146" s="32"/>
      <c r="O146" s="32"/>
      <c r="P146" s="32"/>
      <c r="Q146" s="32"/>
      <c r="R146" s="32"/>
      <c r="S146" s="32"/>
      <c r="T146" s="32"/>
      <c r="U146" s="32"/>
      <c r="V146" s="32"/>
      <c r="W146" s="32"/>
      <c r="X146" s="32"/>
      <c r="Y146" s="32"/>
      <c r="Z146" s="32"/>
      <c r="AA146" s="32"/>
      <c r="AB146" s="32"/>
      <c r="AC146" s="32"/>
      <c r="AD146" s="32"/>
      <c r="AE146" s="32"/>
      <c r="AF146" s="32"/>
      <c r="AG146" s="32"/>
      <c r="AH146" s="32"/>
      <c r="AI146" s="32"/>
      <c r="AJ146" s="32"/>
      <c r="AK146" s="32"/>
    </row>
    <row r="147" spans="1:37" x14ac:dyDescent="0.25">
      <c r="A147" s="28">
        <v>4134</v>
      </c>
      <c r="B147" s="28">
        <v>3709611</v>
      </c>
      <c r="D147" s="30">
        <f>Table1[[#This Row],[Leveed Area(m2)]]/Table1[[#This Row],[Delta Area(m2)]]</f>
        <v>0</v>
      </c>
      <c r="E147" s="31" t="s">
        <v>41</v>
      </c>
      <c r="F147" s="31" t="s">
        <v>13</v>
      </c>
      <c r="G147" s="31" t="s">
        <v>42</v>
      </c>
      <c r="H147" s="9" t="s">
        <v>154</v>
      </c>
      <c r="I147" s="9">
        <v>3330246</v>
      </c>
      <c r="J147" s="24"/>
    </row>
    <row r="148" spans="1:37" x14ac:dyDescent="0.25">
      <c r="A148" s="28">
        <v>4136</v>
      </c>
      <c r="B148" s="28">
        <v>19409032</v>
      </c>
      <c r="D148" s="30">
        <f>Table1[[#This Row],[Leveed Area(m2)]]/Table1[[#This Row],[Delta Area(m2)]]</f>
        <v>0</v>
      </c>
      <c r="E148" s="31" t="s">
        <v>41</v>
      </c>
      <c r="F148" s="31" t="s">
        <v>13</v>
      </c>
      <c r="G148" s="31" t="s">
        <v>42</v>
      </c>
      <c r="H148" s="28" t="s">
        <v>122</v>
      </c>
      <c r="I148" s="9">
        <v>3317996</v>
      </c>
      <c r="J148" s="24"/>
    </row>
    <row r="149" spans="1:37" x14ac:dyDescent="0.25">
      <c r="A149" s="28">
        <v>4137</v>
      </c>
      <c r="B149" s="28">
        <v>4113232160</v>
      </c>
      <c r="C149" s="29">
        <v>314022366</v>
      </c>
      <c r="D149" s="30">
        <f>Table1[[#This Row],[Leveed Area(m2)]]/Table1[[#This Row],[Delta Area(m2)]]</f>
        <v>7.6344430312924524E-2</v>
      </c>
      <c r="E149" s="31" t="s">
        <v>41</v>
      </c>
      <c r="F149" s="31" t="s">
        <v>13</v>
      </c>
      <c r="G149" s="31" t="s">
        <v>42</v>
      </c>
      <c r="H149" s="28" t="s">
        <v>123</v>
      </c>
      <c r="I149" s="9">
        <v>3279946</v>
      </c>
      <c r="J149" s="24"/>
    </row>
    <row r="150" spans="1:37" x14ac:dyDescent="0.25">
      <c r="A150" s="28">
        <v>4138</v>
      </c>
      <c r="B150" s="28">
        <v>14402986</v>
      </c>
      <c r="D150" s="30">
        <f>Table1[[#This Row],[Leveed Area(m2)]]/Table1[[#This Row],[Delta Area(m2)]]</f>
        <v>0</v>
      </c>
      <c r="E150" s="31" t="s">
        <v>41</v>
      </c>
      <c r="F150" s="31" t="s">
        <v>13</v>
      </c>
      <c r="G150" s="31" t="s">
        <v>42</v>
      </c>
      <c r="H150" s="28" t="s">
        <v>124</v>
      </c>
      <c r="I150" s="9">
        <v>3300406</v>
      </c>
      <c r="J150" s="24"/>
    </row>
    <row r="151" spans="1:37" x14ac:dyDescent="0.25">
      <c r="A151" s="28">
        <v>4158</v>
      </c>
      <c r="B151" s="28">
        <v>39486586283</v>
      </c>
      <c r="C151" s="29">
        <v>8924990573</v>
      </c>
      <c r="D151" s="30">
        <f>Table1[[#This Row],[Leveed Area(m2)]]/Table1[[#This Row],[Delta Area(m2)]]</f>
        <v>0.22602588405679525</v>
      </c>
      <c r="E151" s="31" t="s">
        <v>43</v>
      </c>
      <c r="F151" s="31" t="s">
        <v>13</v>
      </c>
      <c r="G151" s="31" t="s">
        <v>42</v>
      </c>
      <c r="H151" s="9" t="s">
        <v>155</v>
      </c>
      <c r="I151" s="9">
        <v>4050686</v>
      </c>
      <c r="J151" s="24"/>
    </row>
    <row r="152" spans="1:37" x14ac:dyDescent="0.25">
      <c r="A152" s="28">
        <v>4172</v>
      </c>
      <c r="B152" s="28">
        <v>21957506</v>
      </c>
      <c r="C152" s="29">
        <v>747579</v>
      </c>
      <c r="D152" s="30">
        <f>Table1[[#This Row],[Leveed Area(m2)]]/Table1[[#This Row],[Delta Area(m2)]]</f>
        <v>3.4046626242524997E-2</v>
      </c>
      <c r="E152" s="31" t="s">
        <v>43</v>
      </c>
      <c r="F152" s="31" t="s">
        <v>13</v>
      </c>
      <c r="G152" s="31" t="s">
        <v>42</v>
      </c>
      <c r="H152" s="9" t="s">
        <v>156</v>
      </c>
      <c r="I152" s="9">
        <v>3252256</v>
      </c>
      <c r="J152" s="24"/>
    </row>
    <row r="153" spans="1:37" x14ac:dyDescent="0.25">
      <c r="A153" s="28">
        <v>4181</v>
      </c>
      <c r="B153" s="28">
        <v>675775055</v>
      </c>
      <c r="C153" s="29">
        <v>3415179</v>
      </c>
      <c r="D153" s="30">
        <f>Table1[[#This Row],[Leveed Area(m2)]]/Table1[[#This Row],[Delta Area(m2)]]</f>
        <v>5.0537216115501627E-3</v>
      </c>
      <c r="E153" s="31" t="s">
        <v>43</v>
      </c>
      <c r="F153" s="31" t="s">
        <v>13</v>
      </c>
      <c r="G153" s="31" t="s">
        <v>42</v>
      </c>
      <c r="H153" s="9" t="s">
        <v>157</v>
      </c>
      <c r="I153" s="9">
        <v>3107606</v>
      </c>
      <c r="J153" s="24"/>
    </row>
    <row r="154" spans="1:37" x14ac:dyDescent="0.25">
      <c r="A154" s="28">
        <v>4784</v>
      </c>
      <c r="B154" s="28">
        <v>414790513</v>
      </c>
      <c r="C154" s="29">
        <v>51711893</v>
      </c>
      <c r="D154" s="30">
        <f>Table1[[#This Row],[Leveed Area(m2)]]/Table1[[#This Row],[Delta Area(m2)]]</f>
        <v>0.12466990294929914</v>
      </c>
      <c r="E154" s="31" t="s">
        <v>44</v>
      </c>
      <c r="F154" s="31" t="s">
        <v>13</v>
      </c>
      <c r="G154" s="31" t="s">
        <v>42</v>
      </c>
      <c r="H154" s="9" t="s">
        <v>158</v>
      </c>
      <c r="I154" s="9">
        <v>3085816</v>
      </c>
      <c r="J154" s="24"/>
    </row>
    <row r="155" spans="1:37" s="33" customFormat="1" x14ac:dyDescent="0.25">
      <c r="A155" s="33" t="s">
        <v>45</v>
      </c>
      <c r="B155" s="34">
        <f>SUM(Table1[Delta Area(m2)])</f>
        <v>246885451710</v>
      </c>
      <c r="C155" s="34">
        <f>SUM(Table1[Leveed Area(m2)])</f>
        <v>41399341504</v>
      </c>
      <c r="D155" s="35">
        <f>Table1[[#Totals],[Leveed Area(m2)]]/Table1[[#Totals],[Delta Area(m2)]]</f>
        <v>0.16768643602632799</v>
      </c>
    </row>
  </sheetData>
  <phoneticPr fontId="3" type="noConversion"/>
  <pageMargins left="0.7" right="0.7" top="0.75" bottom="0.75" header="0.3" footer="0.3"/>
  <pageSetup paperSize="9" orientation="portrait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95C945-3E0E-4D53-B974-88A85DA5D2AE}">
  <dimension ref="A1:AP158"/>
  <sheetViews>
    <sheetView workbookViewId="0">
      <selection activeCell="I1" sqref="I1"/>
    </sheetView>
  </sheetViews>
  <sheetFormatPr defaultRowHeight="15" x14ac:dyDescent="0.25"/>
  <cols>
    <col min="1" max="1" width="7.85546875" bestFit="1" customWidth="1"/>
    <col min="2" max="2" width="17.7109375" bestFit="1" customWidth="1"/>
    <col min="3" max="3" width="17.28515625" bestFit="1" customWidth="1"/>
    <col min="4" max="4" width="14.85546875" bestFit="1" customWidth="1"/>
    <col min="5" max="5" width="13" bestFit="1" customWidth="1"/>
    <col min="6" max="6" width="14.28515625" bestFit="1" customWidth="1"/>
    <col min="7" max="7" width="13.140625" bestFit="1" customWidth="1"/>
    <col min="8" max="8" width="14.85546875" bestFit="1" customWidth="1"/>
    <col min="9" max="9" width="13.42578125" bestFit="1" customWidth="1"/>
    <col min="10" max="10" width="12.7109375" bestFit="1" customWidth="1"/>
    <col min="11" max="11" width="13.7109375" bestFit="1" customWidth="1"/>
    <col min="12" max="12" width="17.42578125" bestFit="1" customWidth="1"/>
    <col min="13" max="13" width="15.7109375" bestFit="1" customWidth="1"/>
    <col min="14" max="16" width="13.7109375" bestFit="1" customWidth="1"/>
    <col min="17" max="17" width="15.42578125" bestFit="1" customWidth="1"/>
    <col min="18" max="19" width="13.7109375" bestFit="1" customWidth="1"/>
    <col min="20" max="20" width="12" bestFit="1" customWidth="1"/>
    <col min="21" max="21" width="14.7109375" style="7" bestFit="1" customWidth="1"/>
    <col min="22" max="22" width="14.7109375" style="7" customWidth="1"/>
    <col min="24" max="32" width="9.5703125" bestFit="1" customWidth="1"/>
  </cols>
  <sheetData>
    <row r="1" spans="1:41" s="26" customFormat="1" ht="75" x14ac:dyDescent="0.25">
      <c r="A1" s="22" t="s">
        <v>46</v>
      </c>
      <c r="B1" s="26" t="s">
        <v>62</v>
      </c>
      <c r="C1" s="26" t="s">
        <v>63</v>
      </c>
      <c r="D1" s="26" t="s">
        <v>64</v>
      </c>
      <c r="E1" s="26" t="s">
        <v>65</v>
      </c>
      <c r="F1" s="26" t="s">
        <v>66</v>
      </c>
      <c r="G1" s="26" t="s">
        <v>67</v>
      </c>
      <c r="H1" s="26" t="s">
        <v>68</v>
      </c>
      <c r="I1" s="26" t="s">
        <v>69</v>
      </c>
      <c r="J1" s="26" t="s">
        <v>70</v>
      </c>
      <c r="K1" s="26" t="s">
        <v>79</v>
      </c>
      <c r="L1" s="26" t="s">
        <v>78</v>
      </c>
      <c r="M1" s="26" t="s">
        <v>77</v>
      </c>
      <c r="N1" s="26" t="s">
        <v>76</v>
      </c>
      <c r="O1" s="26" t="s">
        <v>75</v>
      </c>
      <c r="P1" s="26" t="s">
        <v>74</v>
      </c>
      <c r="Q1" s="26" t="s">
        <v>73</v>
      </c>
      <c r="R1" s="26" t="s">
        <v>72</v>
      </c>
      <c r="S1" s="26" t="s">
        <v>71</v>
      </c>
      <c r="U1" s="1"/>
      <c r="V1" s="1"/>
      <c r="W1" s="1"/>
      <c r="X1" s="1"/>
      <c r="Y1" s="1"/>
      <c r="Z1" s="1"/>
      <c r="AA1" s="1"/>
      <c r="AB1" s="1"/>
      <c r="AC1" s="1"/>
      <c r="AD1" s="1"/>
      <c r="AE1" s="1"/>
      <c r="AF1" s="1"/>
      <c r="AG1" s="1"/>
    </row>
    <row r="2" spans="1:41" x14ac:dyDescent="0.25">
      <c r="A2" s="24">
        <v>46</v>
      </c>
      <c r="B2" s="25">
        <v>3564879.8210685481</v>
      </c>
      <c r="C2" s="25">
        <v>1378020.7711693547</v>
      </c>
      <c r="D2" s="25">
        <v>479311.57258064515</v>
      </c>
      <c r="E2" s="25">
        <v>689010.38558467734</v>
      </c>
      <c r="F2" s="25">
        <v>9546288.8205645159</v>
      </c>
      <c r="G2" s="25">
        <v>1348063.7978830645</v>
      </c>
      <c r="H2" s="25">
        <v>109842.23538306452</v>
      </c>
      <c r="I2" s="25">
        <v>1817389.7127016129</v>
      </c>
      <c r="J2" s="25">
        <v>878737.88306451612</v>
      </c>
      <c r="K2" s="27">
        <v>79907.115044247781</v>
      </c>
      <c r="L2" s="27">
        <v>169802.61946902657</v>
      </c>
      <c r="M2" s="27">
        <v>29965.16814159292</v>
      </c>
      <c r="N2" s="27">
        <v>439489.1327433628</v>
      </c>
      <c r="O2" s="27">
        <v>279674.90265486727</v>
      </c>
      <c r="P2" s="27">
        <v>89895.504424778759</v>
      </c>
      <c r="Q2" s="27">
        <v>0</v>
      </c>
      <c r="R2" s="25">
        <v>9988.3893805309726</v>
      </c>
      <c r="S2" s="27">
        <v>29965.16814159292</v>
      </c>
      <c r="U2"/>
      <c r="V2"/>
      <c r="AH2" s="4"/>
      <c r="AI2" s="4"/>
      <c r="AJ2" s="4"/>
      <c r="AK2" s="4"/>
      <c r="AL2" s="4"/>
      <c r="AM2" s="4"/>
      <c r="AN2" s="4"/>
      <c r="AO2" s="4"/>
    </row>
    <row r="3" spans="1:41" x14ac:dyDescent="0.25">
      <c r="A3" s="24">
        <v>59</v>
      </c>
      <c r="B3" s="25">
        <v>371905254.75592321</v>
      </c>
      <c r="C3" s="25">
        <v>1804564848.805213</v>
      </c>
      <c r="D3" s="25">
        <v>651281840.17689872</v>
      </c>
      <c r="E3" s="25">
        <v>18673164.482524</v>
      </c>
      <c r="F3" s="25">
        <v>381218582.74502766</v>
      </c>
      <c r="G3" s="25">
        <v>8185496.7594625754</v>
      </c>
      <c r="H3" s="25">
        <v>508744901.57710934</v>
      </c>
      <c r="I3" s="25">
        <v>33986089.528279983</v>
      </c>
      <c r="J3" s="25">
        <v>538033632.16956139</v>
      </c>
      <c r="K3" s="27">
        <v>30970758.283934936</v>
      </c>
      <c r="L3" s="27">
        <v>162297456.98398003</v>
      </c>
      <c r="M3" s="27">
        <v>173468761.62182981</v>
      </c>
      <c r="N3" s="27">
        <v>441278.14577785059</v>
      </c>
      <c r="O3" s="27">
        <v>35220963.582742661</v>
      </c>
      <c r="P3" s="27">
        <v>127738.41061990413</v>
      </c>
      <c r="Q3" s="27">
        <v>160265254.99684516</v>
      </c>
      <c r="R3" s="25">
        <v>1521248.344655222</v>
      </c>
      <c r="S3" s="27">
        <v>2543155.6296144547</v>
      </c>
      <c r="U3"/>
      <c r="V3"/>
      <c r="AH3" s="4"/>
      <c r="AI3" s="4"/>
      <c r="AJ3" s="4"/>
      <c r="AK3" s="4"/>
      <c r="AL3" s="4"/>
      <c r="AM3" s="4"/>
      <c r="AN3" s="4"/>
      <c r="AO3" s="4"/>
    </row>
    <row r="4" spans="1:41" x14ac:dyDescent="0.25">
      <c r="A4" s="24">
        <v>450</v>
      </c>
      <c r="B4" s="25">
        <v>116355.51612903226</v>
      </c>
      <c r="C4" s="25">
        <v>10577.774193548386</v>
      </c>
      <c r="D4" s="25">
        <v>0</v>
      </c>
      <c r="E4" s="25">
        <v>0</v>
      </c>
      <c r="F4" s="25">
        <v>0</v>
      </c>
      <c r="G4" s="25">
        <v>52888.870967741932</v>
      </c>
      <c r="H4" s="25">
        <v>0</v>
      </c>
      <c r="I4" s="25">
        <v>42311.096774193546</v>
      </c>
      <c r="J4" s="25">
        <v>105777.74193548386</v>
      </c>
      <c r="K4" s="27"/>
      <c r="L4" s="27"/>
      <c r="M4" s="27"/>
      <c r="N4" s="27"/>
      <c r="O4" s="27"/>
      <c r="P4" s="27"/>
      <c r="Q4" s="27"/>
      <c r="R4" s="25"/>
      <c r="S4" s="27"/>
      <c r="U4"/>
      <c r="V4"/>
      <c r="AH4" s="4"/>
      <c r="AI4" s="4"/>
      <c r="AJ4" s="4"/>
      <c r="AK4" s="4"/>
      <c r="AL4" s="4"/>
      <c r="AM4" s="4"/>
      <c r="AN4" s="4"/>
      <c r="AO4" s="4"/>
    </row>
    <row r="5" spans="1:41" x14ac:dyDescent="0.25">
      <c r="A5" s="24">
        <v>457</v>
      </c>
      <c r="B5" s="25">
        <v>1746549394.399811</v>
      </c>
      <c r="C5" s="25">
        <v>957745315.69270825</v>
      </c>
      <c r="D5" s="25">
        <v>231547.18553046064</v>
      </c>
      <c r="E5" s="25">
        <v>3903223.9846563367</v>
      </c>
      <c r="F5" s="25">
        <v>33122273.587309703</v>
      </c>
      <c r="G5" s="25">
        <v>9636773.3406486958</v>
      </c>
      <c r="H5" s="25">
        <v>55130.282269157302</v>
      </c>
      <c r="I5" s="25">
        <v>17575533.987407349</v>
      </c>
      <c r="J5" s="25">
        <v>76862639.539659098</v>
      </c>
      <c r="K5" s="27">
        <v>9695242.0454545449</v>
      </c>
      <c r="L5" s="27">
        <v>2180060.0757575757</v>
      </c>
      <c r="M5" s="27">
        <v>0</v>
      </c>
      <c r="N5" s="27">
        <v>1851407.803030303</v>
      </c>
      <c r="O5" s="27">
        <v>175281.21212121213</v>
      </c>
      <c r="P5" s="27">
        <v>0</v>
      </c>
      <c r="Q5" s="27">
        <v>0</v>
      </c>
      <c r="R5" s="25">
        <v>1851407.803030303</v>
      </c>
      <c r="S5" s="27">
        <v>153371.06060606061</v>
      </c>
      <c r="U5"/>
      <c r="V5"/>
      <c r="AH5" s="4"/>
      <c r="AI5" s="4"/>
      <c r="AJ5" s="4"/>
      <c r="AK5" s="4"/>
      <c r="AL5" s="4"/>
      <c r="AM5" s="4"/>
      <c r="AN5" s="4"/>
      <c r="AO5" s="4"/>
    </row>
    <row r="6" spans="1:41" x14ac:dyDescent="0.25">
      <c r="A6" s="24">
        <v>573</v>
      </c>
      <c r="B6" s="25">
        <v>3076494.4643943692</v>
      </c>
      <c r="C6" s="25">
        <v>23452696.931470118</v>
      </c>
      <c r="D6" s="25">
        <v>6888672.3876656517</v>
      </c>
      <c r="E6" s="25">
        <v>55733.595369463204</v>
      </c>
      <c r="F6" s="25">
        <v>13409503.045892848</v>
      </c>
      <c r="G6" s="25">
        <v>11581441.117774455</v>
      </c>
      <c r="H6" s="25">
        <v>15728020.613262517</v>
      </c>
      <c r="I6" s="25">
        <v>116338306.9742175</v>
      </c>
      <c r="J6" s="25">
        <v>25637453.869953074</v>
      </c>
      <c r="K6" s="27"/>
      <c r="L6" s="27"/>
      <c r="M6" s="27"/>
      <c r="N6" s="27"/>
      <c r="O6" s="27"/>
      <c r="P6" s="27"/>
      <c r="Q6" s="27"/>
      <c r="R6" s="25"/>
      <c r="S6" s="27"/>
      <c r="U6"/>
      <c r="V6"/>
      <c r="AH6" s="4"/>
      <c r="AI6" s="4"/>
      <c r="AJ6" s="4"/>
      <c r="AK6" s="4"/>
      <c r="AL6" s="4"/>
      <c r="AM6" s="4"/>
      <c r="AN6" s="4"/>
      <c r="AO6" s="4"/>
    </row>
    <row r="7" spans="1:41" x14ac:dyDescent="0.25">
      <c r="A7" s="24">
        <v>666</v>
      </c>
      <c r="B7" s="25">
        <v>0</v>
      </c>
      <c r="C7" s="25">
        <v>9420.8095238095229</v>
      </c>
      <c r="D7" s="25">
        <v>0</v>
      </c>
      <c r="E7" s="25">
        <v>0</v>
      </c>
      <c r="F7" s="25">
        <v>0</v>
      </c>
      <c r="G7" s="25">
        <v>9420.8095238095229</v>
      </c>
      <c r="H7" s="25">
        <v>9420.8095238095229</v>
      </c>
      <c r="I7" s="25">
        <v>0</v>
      </c>
      <c r="J7" s="25">
        <v>169574.57142857142</v>
      </c>
      <c r="K7" s="27">
        <v>0</v>
      </c>
      <c r="L7" s="27">
        <v>1584.5</v>
      </c>
      <c r="M7" s="27">
        <v>0</v>
      </c>
      <c r="N7" s="27">
        <v>0</v>
      </c>
      <c r="O7" s="27">
        <v>0</v>
      </c>
      <c r="P7" s="27">
        <v>0</v>
      </c>
      <c r="Q7" s="27">
        <v>0</v>
      </c>
      <c r="R7" s="25">
        <v>0</v>
      </c>
      <c r="S7" s="27">
        <v>1584.5</v>
      </c>
      <c r="U7"/>
      <c r="V7"/>
      <c r="AH7" s="4"/>
      <c r="AI7" s="4"/>
      <c r="AJ7" s="4"/>
      <c r="AK7" s="4"/>
      <c r="AL7" s="4"/>
      <c r="AM7" s="4"/>
      <c r="AN7" s="4"/>
      <c r="AO7" s="4"/>
    </row>
    <row r="8" spans="1:41" x14ac:dyDescent="0.25">
      <c r="A8" s="24">
        <v>681</v>
      </c>
      <c r="B8" s="25">
        <v>481969.69931315188</v>
      </c>
      <c r="C8" s="25">
        <v>75789735.216993138</v>
      </c>
      <c r="D8" s="25">
        <v>124296542.81215249</v>
      </c>
      <c r="E8" s="25">
        <v>1463122.3014863539</v>
      </c>
      <c r="F8" s="25">
        <v>77459.415961042265</v>
      </c>
      <c r="G8" s="25">
        <v>3847150.9927317658</v>
      </c>
      <c r="H8" s="25">
        <v>2151650.4433622854</v>
      </c>
      <c r="I8" s="25">
        <v>16395576.378420614</v>
      </c>
      <c r="J8" s="25">
        <v>12324653.739579169</v>
      </c>
      <c r="K8" s="27">
        <v>181971.14099216711</v>
      </c>
      <c r="L8" s="27">
        <v>15268245.258485639</v>
      </c>
      <c r="M8" s="27">
        <v>35025111.994778067</v>
      </c>
      <c r="N8" s="27">
        <v>95318.216710182765</v>
      </c>
      <c r="O8" s="27">
        <v>0</v>
      </c>
      <c r="P8" s="27">
        <v>0</v>
      </c>
      <c r="Q8" s="27">
        <v>190636.43342036553</v>
      </c>
      <c r="R8" s="25">
        <v>2339628.9556135768</v>
      </c>
      <c r="S8" s="27">
        <v>0</v>
      </c>
      <c r="U8"/>
      <c r="V8"/>
      <c r="AH8" s="4"/>
      <c r="AI8" s="4"/>
      <c r="AJ8" s="4"/>
      <c r="AK8" s="4"/>
      <c r="AL8" s="4"/>
      <c r="AM8" s="4"/>
      <c r="AN8" s="4"/>
      <c r="AO8" s="4"/>
    </row>
    <row r="9" spans="1:41" x14ac:dyDescent="0.25">
      <c r="A9" s="24">
        <v>1122</v>
      </c>
      <c r="B9" s="25">
        <v>1686722.0754053069</v>
      </c>
      <c r="C9" s="25">
        <v>0</v>
      </c>
      <c r="D9" s="25">
        <v>0</v>
      </c>
      <c r="E9" s="25">
        <v>0</v>
      </c>
      <c r="F9" s="25">
        <v>208149782.49556899</v>
      </c>
      <c r="G9" s="25">
        <v>7098719.9001720268</v>
      </c>
      <c r="H9" s="25">
        <v>3342400.1862326022</v>
      </c>
      <c r="I9" s="25">
        <v>0</v>
      </c>
      <c r="J9" s="25">
        <v>176733290.34262106</v>
      </c>
      <c r="K9" s="27"/>
      <c r="L9" s="27"/>
      <c r="M9" s="27"/>
      <c r="N9" s="27"/>
      <c r="O9" s="27"/>
      <c r="P9" s="27"/>
      <c r="Q9" s="27"/>
      <c r="R9" s="25"/>
      <c r="S9" s="27"/>
      <c r="U9"/>
      <c r="V9"/>
      <c r="AH9" s="4"/>
      <c r="AI9" s="4"/>
      <c r="AJ9" s="4"/>
      <c r="AK9" s="4"/>
      <c r="AL9" s="4"/>
      <c r="AM9" s="4"/>
      <c r="AN9" s="4"/>
      <c r="AO9" s="4"/>
    </row>
    <row r="10" spans="1:41" x14ac:dyDescent="0.25">
      <c r="A10" s="24">
        <v>2671</v>
      </c>
      <c r="B10" s="25">
        <v>0</v>
      </c>
      <c r="C10" s="25">
        <v>6127.0007092198584</v>
      </c>
      <c r="D10" s="25">
        <v>0</v>
      </c>
      <c r="E10" s="25">
        <v>28049409.24680851</v>
      </c>
      <c r="F10" s="25">
        <v>0</v>
      </c>
      <c r="G10" s="25">
        <v>2107688.2439716309</v>
      </c>
      <c r="H10" s="25">
        <v>722986.08368794329</v>
      </c>
      <c r="I10" s="25">
        <v>716859.08297872334</v>
      </c>
      <c r="J10" s="25">
        <v>11592285.34184397</v>
      </c>
      <c r="K10" s="27">
        <v>0</v>
      </c>
      <c r="L10" s="27">
        <v>6127.0007092198584</v>
      </c>
      <c r="M10" s="27">
        <v>0</v>
      </c>
      <c r="N10" s="27">
        <v>28049409.24680851</v>
      </c>
      <c r="O10" s="27">
        <v>0</v>
      </c>
      <c r="P10" s="27">
        <v>2107688.2439716309</v>
      </c>
      <c r="Q10" s="27">
        <v>722986.08368794329</v>
      </c>
      <c r="R10" s="25">
        <v>716859.08297872334</v>
      </c>
      <c r="S10" s="27">
        <v>11592285.34184397</v>
      </c>
      <c r="U10"/>
      <c r="V10"/>
      <c r="AH10" s="4"/>
      <c r="AI10" s="4"/>
      <c r="AJ10" s="4"/>
      <c r="AK10" s="4"/>
      <c r="AL10" s="4"/>
      <c r="AM10" s="4"/>
      <c r="AN10" s="4"/>
      <c r="AO10" s="4"/>
    </row>
    <row r="11" spans="1:41" x14ac:dyDescent="0.25">
      <c r="A11" s="24">
        <v>2698</v>
      </c>
      <c r="B11" s="25">
        <v>0</v>
      </c>
      <c r="C11" s="25">
        <v>18101701.249121241</v>
      </c>
      <c r="D11" s="25">
        <v>75978141.461139321</v>
      </c>
      <c r="E11" s="25">
        <v>14701135.55096803</v>
      </c>
      <c r="F11" s="25">
        <v>0</v>
      </c>
      <c r="G11" s="25">
        <v>8924628.7536684703</v>
      </c>
      <c r="H11" s="25">
        <v>5331017.8412096193</v>
      </c>
      <c r="I11" s="25">
        <v>5167671.8906433079</v>
      </c>
      <c r="J11" s="25">
        <v>4870679.253250014</v>
      </c>
      <c r="K11" s="27">
        <v>0</v>
      </c>
      <c r="L11" s="27">
        <v>10226991.114369502</v>
      </c>
      <c r="M11" s="27">
        <v>44361523.548387095</v>
      </c>
      <c r="N11" s="27">
        <v>12871006.246334311</v>
      </c>
      <c r="O11" s="27">
        <v>0</v>
      </c>
      <c r="P11" s="27">
        <v>51989.061583577713</v>
      </c>
      <c r="Q11" s="27">
        <v>282226.33431085048</v>
      </c>
      <c r="R11" s="25">
        <v>3045073.6070381231</v>
      </c>
      <c r="S11" s="27">
        <v>74270.087976539595</v>
      </c>
      <c r="U11"/>
      <c r="V11"/>
      <c r="AH11" s="4"/>
      <c r="AI11" s="4"/>
      <c r="AJ11" s="4"/>
      <c r="AK11" s="4"/>
      <c r="AL11" s="4"/>
      <c r="AM11" s="4"/>
      <c r="AN11" s="4"/>
      <c r="AO11" s="4"/>
    </row>
    <row r="12" spans="1:41" x14ac:dyDescent="0.25">
      <c r="A12" s="24">
        <v>2700</v>
      </c>
      <c r="B12" s="25">
        <v>96921.320331505936</v>
      </c>
      <c r="C12" s="25">
        <v>278290932.61647093</v>
      </c>
      <c r="D12" s="25">
        <v>1343120746.1816506</v>
      </c>
      <c r="E12" s="25">
        <v>482131380.24598664</v>
      </c>
      <c r="F12" s="25">
        <v>29821.944717386446</v>
      </c>
      <c r="G12" s="25">
        <v>190942456.53924605</v>
      </c>
      <c r="H12" s="25">
        <v>118482586.36217633</v>
      </c>
      <c r="I12" s="25">
        <v>402298034.23754311</v>
      </c>
      <c r="J12" s="25">
        <v>485203040.55187738</v>
      </c>
      <c r="K12" s="27">
        <v>90640.747041604176</v>
      </c>
      <c r="L12" s="27">
        <v>229207789.08145657</v>
      </c>
      <c r="M12" s="27">
        <v>1286071346.1909747</v>
      </c>
      <c r="N12" s="27">
        <v>410277788.08823454</v>
      </c>
      <c r="O12" s="27">
        <v>0</v>
      </c>
      <c r="P12" s="27">
        <v>14744228.18543428</v>
      </c>
      <c r="Q12" s="27">
        <v>35198823.434489623</v>
      </c>
      <c r="R12" s="25">
        <v>331080435.3606329</v>
      </c>
      <c r="S12" s="27">
        <v>151067.91173600696</v>
      </c>
      <c r="U12"/>
      <c r="V12"/>
      <c r="AH12" s="4"/>
      <c r="AI12" s="4"/>
      <c r="AJ12" s="4"/>
      <c r="AK12" s="4"/>
      <c r="AL12" s="4"/>
      <c r="AM12" s="4"/>
      <c r="AN12" s="4"/>
      <c r="AO12" s="4"/>
    </row>
    <row r="13" spans="1:41" x14ac:dyDescent="0.25">
      <c r="A13" s="24">
        <v>2724</v>
      </c>
      <c r="B13" s="25">
        <v>0</v>
      </c>
      <c r="C13" s="25">
        <v>52630.117647058825</v>
      </c>
      <c r="D13" s="25">
        <v>0</v>
      </c>
      <c r="E13" s="25">
        <v>135334.58823529413</v>
      </c>
      <c r="F13" s="25">
        <v>0</v>
      </c>
      <c r="G13" s="25">
        <v>67667.294117647063</v>
      </c>
      <c r="H13" s="25">
        <v>22555.764705882353</v>
      </c>
      <c r="I13" s="25">
        <v>7518.5882352941171</v>
      </c>
      <c r="J13" s="25">
        <v>97741.647058823524</v>
      </c>
      <c r="K13" s="27">
        <v>0</v>
      </c>
      <c r="L13" s="27">
        <v>45169.333333333328</v>
      </c>
      <c r="M13" s="27">
        <v>0</v>
      </c>
      <c r="N13" s="27">
        <v>67754</v>
      </c>
      <c r="O13" s="27">
        <v>0</v>
      </c>
      <c r="P13" s="27">
        <v>0</v>
      </c>
      <c r="Q13" s="27">
        <v>7528.2222222222217</v>
      </c>
      <c r="R13" s="25">
        <v>7528.2222222222217</v>
      </c>
      <c r="S13" s="27">
        <v>7528.2222222222217</v>
      </c>
      <c r="U13"/>
      <c r="V13"/>
      <c r="AH13" s="4"/>
      <c r="AI13" s="4"/>
      <c r="AJ13" s="4"/>
      <c r="AK13" s="4"/>
      <c r="AL13" s="4"/>
      <c r="AM13" s="4"/>
      <c r="AN13" s="4"/>
      <c r="AO13" s="4"/>
    </row>
    <row r="14" spans="1:41" x14ac:dyDescent="0.25">
      <c r="A14" s="24">
        <v>2725</v>
      </c>
      <c r="B14" s="25">
        <v>0</v>
      </c>
      <c r="C14" s="25">
        <v>112912.4025974026</v>
      </c>
      <c r="D14" s="25">
        <v>30109.974025974028</v>
      </c>
      <c r="E14" s="25">
        <v>0</v>
      </c>
      <c r="F14" s="25">
        <v>0</v>
      </c>
      <c r="G14" s="25">
        <v>225824.8051948052</v>
      </c>
      <c r="H14" s="25">
        <v>75274.935064935053</v>
      </c>
      <c r="I14" s="25">
        <v>135494.88311688311</v>
      </c>
      <c r="J14" s="25">
        <v>0</v>
      </c>
      <c r="K14" s="27"/>
      <c r="L14" s="27"/>
      <c r="M14" s="27"/>
      <c r="N14" s="27"/>
      <c r="O14" s="27"/>
      <c r="P14" s="27"/>
      <c r="Q14" s="27"/>
      <c r="R14" s="25"/>
      <c r="S14" s="27"/>
      <c r="U14"/>
      <c r="V14"/>
      <c r="AH14" s="4"/>
      <c r="AI14" s="4"/>
      <c r="AJ14" s="4"/>
      <c r="AK14" s="4"/>
      <c r="AL14" s="4"/>
      <c r="AM14" s="4"/>
      <c r="AN14" s="4"/>
      <c r="AO14" s="4"/>
    </row>
    <row r="15" spans="1:41" x14ac:dyDescent="0.25">
      <c r="A15" s="24">
        <v>2761</v>
      </c>
      <c r="B15" s="25">
        <v>104927.31498194946</v>
      </c>
      <c r="C15" s="25">
        <v>1371050.2490974728</v>
      </c>
      <c r="D15" s="25">
        <v>111922.46931407943</v>
      </c>
      <c r="E15" s="25">
        <v>0</v>
      </c>
      <c r="F15" s="25">
        <v>0</v>
      </c>
      <c r="G15" s="25">
        <v>853408.82851985563</v>
      </c>
      <c r="H15" s="25">
        <v>167883.70397111913</v>
      </c>
      <c r="I15" s="25">
        <v>6995.1543321299641</v>
      </c>
      <c r="J15" s="25">
        <v>5134443.2797833933</v>
      </c>
      <c r="K15" s="27"/>
      <c r="L15" s="27"/>
      <c r="M15" s="27"/>
      <c r="N15" s="27"/>
      <c r="O15" s="27"/>
      <c r="P15" s="27"/>
      <c r="Q15" s="27"/>
      <c r="R15" s="25"/>
      <c r="S15" s="27"/>
      <c r="U15"/>
      <c r="V15"/>
      <c r="AH15" s="4"/>
      <c r="AI15" s="4"/>
      <c r="AJ15" s="4"/>
      <c r="AK15" s="4"/>
      <c r="AL15" s="4"/>
      <c r="AM15" s="4"/>
      <c r="AN15" s="4"/>
      <c r="AO15" s="4"/>
    </row>
    <row r="16" spans="1:41" x14ac:dyDescent="0.25">
      <c r="A16" s="24">
        <v>2768</v>
      </c>
      <c r="B16" s="25">
        <v>0</v>
      </c>
      <c r="C16" s="25">
        <v>111938.45544554456</v>
      </c>
      <c r="D16" s="25">
        <v>0</v>
      </c>
      <c r="E16" s="25">
        <v>384788.44059405942</v>
      </c>
      <c r="F16" s="25">
        <v>0</v>
      </c>
      <c r="G16" s="25">
        <v>412773.0544554455</v>
      </c>
      <c r="H16" s="25">
        <v>125930.76237623762</v>
      </c>
      <c r="I16" s="25">
        <v>0</v>
      </c>
      <c r="J16" s="25">
        <v>377792.28712871287</v>
      </c>
      <c r="K16" s="27">
        <v>0</v>
      </c>
      <c r="L16" s="27">
        <v>57073.904761904756</v>
      </c>
      <c r="M16" s="27">
        <v>0</v>
      </c>
      <c r="N16" s="27">
        <v>78476.619047619053</v>
      </c>
      <c r="O16" s="27">
        <v>0</v>
      </c>
      <c r="P16" s="27">
        <v>0</v>
      </c>
      <c r="Q16" s="27">
        <v>14268.476190476189</v>
      </c>
      <c r="R16" s="25">
        <v>0</v>
      </c>
      <c r="S16" s="27">
        <v>0</v>
      </c>
      <c r="U16"/>
      <c r="V16"/>
      <c r="AH16" s="4"/>
      <c r="AI16" s="4"/>
      <c r="AJ16" s="4"/>
      <c r="AK16" s="4"/>
      <c r="AL16" s="4"/>
      <c r="AM16" s="4"/>
      <c r="AN16" s="4"/>
      <c r="AO16" s="4"/>
    </row>
    <row r="17" spans="1:41" x14ac:dyDescent="0.25">
      <c r="A17" s="24">
        <v>2860</v>
      </c>
      <c r="B17" s="25">
        <v>214119.23076923078</v>
      </c>
      <c r="C17" s="25">
        <v>155723.07692307694</v>
      </c>
      <c r="D17" s="25">
        <v>330911.53846153844</v>
      </c>
      <c r="E17" s="25">
        <v>204386.53846153847</v>
      </c>
      <c r="F17" s="25">
        <v>0</v>
      </c>
      <c r="G17" s="25">
        <v>19465.384615384617</v>
      </c>
      <c r="H17" s="25">
        <v>447703.84615384613</v>
      </c>
      <c r="I17" s="25">
        <v>9732.6923076923085</v>
      </c>
      <c r="J17" s="25">
        <v>9732.6923076923085</v>
      </c>
      <c r="K17" s="27">
        <v>50321.060606060608</v>
      </c>
      <c r="L17" s="27">
        <v>70449.484848484848</v>
      </c>
      <c r="M17" s="27">
        <v>100642.12121212122</v>
      </c>
      <c r="N17" s="27">
        <v>30192.636363636364</v>
      </c>
      <c r="O17" s="27">
        <v>0</v>
      </c>
      <c r="P17" s="27">
        <v>0</v>
      </c>
      <c r="Q17" s="27">
        <v>80513.696969696975</v>
      </c>
      <c r="R17" s="25">
        <v>0</v>
      </c>
      <c r="S17" s="27">
        <v>0</v>
      </c>
      <c r="U17"/>
      <c r="V17"/>
      <c r="AH17" s="4"/>
      <c r="AI17" s="4"/>
      <c r="AJ17" s="4"/>
      <c r="AK17" s="4"/>
      <c r="AL17" s="4"/>
      <c r="AM17" s="4"/>
      <c r="AN17" s="4"/>
      <c r="AO17" s="4"/>
    </row>
    <row r="18" spans="1:41" x14ac:dyDescent="0.25">
      <c r="A18" s="24">
        <v>2861</v>
      </c>
      <c r="B18" s="25">
        <v>741039.66771159868</v>
      </c>
      <c r="C18" s="25">
        <v>175509.39498432603</v>
      </c>
      <c r="D18" s="25">
        <v>409521.921630094</v>
      </c>
      <c r="E18" s="25">
        <v>1657588.7304075235</v>
      </c>
      <c r="F18" s="25">
        <v>0</v>
      </c>
      <c r="G18" s="25">
        <v>136507.30721003134</v>
      </c>
      <c r="H18" s="25">
        <v>546029.22884012538</v>
      </c>
      <c r="I18" s="25">
        <v>2349875.7884012535</v>
      </c>
      <c r="J18" s="25">
        <v>204760.960815047</v>
      </c>
      <c r="K18" s="27">
        <v>77309.53459119497</v>
      </c>
      <c r="L18" s="27">
        <v>0</v>
      </c>
      <c r="M18" s="27">
        <v>48318.459119496853</v>
      </c>
      <c r="N18" s="27">
        <v>48318.459119496853</v>
      </c>
      <c r="O18" s="27">
        <v>0</v>
      </c>
      <c r="P18" s="27">
        <v>0</v>
      </c>
      <c r="Q18" s="27">
        <v>338229.21383647801</v>
      </c>
      <c r="R18" s="25">
        <v>1024351.3333333333</v>
      </c>
      <c r="S18" s="27">
        <v>0</v>
      </c>
      <c r="U18"/>
      <c r="V18"/>
      <c r="AH18" s="4"/>
      <c r="AI18" s="4"/>
      <c r="AJ18" s="4"/>
      <c r="AK18" s="4"/>
      <c r="AL18" s="4"/>
      <c r="AM18" s="4"/>
      <c r="AN18" s="4"/>
      <c r="AO18" s="4"/>
    </row>
    <row r="19" spans="1:41" x14ac:dyDescent="0.25">
      <c r="A19" s="24">
        <v>2867</v>
      </c>
      <c r="B19" s="25">
        <v>3000289.8397538364</v>
      </c>
      <c r="C19" s="25">
        <v>3858834.316975703</v>
      </c>
      <c r="D19" s="25">
        <v>166502238.61476982</v>
      </c>
      <c r="E19" s="25">
        <v>12453510.750239771</v>
      </c>
      <c r="F19" s="25">
        <v>0</v>
      </c>
      <c r="G19" s="25">
        <v>15010680.859814579</v>
      </c>
      <c r="H19" s="25">
        <v>14715267.706361892</v>
      </c>
      <c r="I19" s="25">
        <v>821617.83304028132</v>
      </c>
      <c r="J19" s="25">
        <v>14650646.079044117</v>
      </c>
      <c r="K19" s="27"/>
      <c r="L19" s="27"/>
      <c r="M19" s="27"/>
      <c r="N19" s="27"/>
      <c r="O19" s="27"/>
      <c r="P19" s="27"/>
      <c r="Q19" s="27"/>
      <c r="R19" s="25"/>
      <c r="S19" s="27"/>
      <c r="U19"/>
      <c r="V19"/>
      <c r="AH19" s="4"/>
      <c r="AI19" s="4"/>
      <c r="AJ19" s="4"/>
      <c r="AK19" s="4"/>
      <c r="AL19" s="4"/>
      <c r="AM19" s="4"/>
      <c r="AN19" s="4"/>
      <c r="AO19" s="4"/>
    </row>
    <row r="20" spans="1:41" x14ac:dyDescent="0.25">
      <c r="A20" s="24">
        <v>2869</v>
      </c>
      <c r="B20" s="25">
        <v>301843.84999999998</v>
      </c>
      <c r="C20" s="25">
        <v>18293.566666666669</v>
      </c>
      <c r="D20" s="25">
        <v>265256.71666666667</v>
      </c>
      <c r="E20" s="25">
        <v>1884237.3666666667</v>
      </c>
      <c r="F20" s="25">
        <v>0</v>
      </c>
      <c r="G20" s="25">
        <v>73174.266666666677</v>
      </c>
      <c r="H20" s="25">
        <v>18293.566666666669</v>
      </c>
      <c r="I20" s="25">
        <v>18293.566666666669</v>
      </c>
      <c r="J20" s="25">
        <v>164642.1</v>
      </c>
      <c r="K20" s="27">
        <v>9285.8095238095229</v>
      </c>
      <c r="L20" s="27">
        <v>0</v>
      </c>
      <c r="M20" s="27">
        <v>9285.8095238095229</v>
      </c>
      <c r="N20" s="27">
        <v>176430.38095238095</v>
      </c>
      <c r="O20" s="27">
        <v>0</v>
      </c>
      <c r="P20" s="27">
        <v>0</v>
      </c>
      <c r="Q20" s="27">
        <v>0</v>
      </c>
      <c r="R20" s="25">
        <v>0</v>
      </c>
      <c r="S20" s="27">
        <v>0</v>
      </c>
      <c r="U20"/>
      <c r="V20"/>
      <c r="AH20" s="4"/>
      <c r="AI20" s="4"/>
      <c r="AJ20" s="4"/>
      <c r="AK20" s="4"/>
      <c r="AL20" s="4"/>
      <c r="AM20" s="4"/>
      <c r="AN20" s="4"/>
      <c r="AO20" s="4"/>
    </row>
    <row r="21" spans="1:41" x14ac:dyDescent="0.25">
      <c r="A21" s="24">
        <v>2876</v>
      </c>
      <c r="B21" s="25">
        <v>96548544.189356223</v>
      </c>
      <c r="C21" s="25">
        <v>112016475.28646936</v>
      </c>
      <c r="D21" s="25">
        <v>366401592.54053569</v>
      </c>
      <c r="E21" s="25">
        <v>36286404.39763017</v>
      </c>
      <c r="F21" s="25">
        <v>946294.24093259277</v>
      </c>
      <c r="G21" s="25">
        <v>247062391.72610199</v>
      </c>
      <c r="H21" s="25">
        <v>296340443.22588152</v>
      </c>
      <c r="I21" s="25">
        <v>63932346.427118815</v>
      </c>
      <c r="J21" s="25">
        <v>164239535.96597368</v>
      </c>
      <c r="K21" s="27">
        <v>1187910.6819338421</v>
      </c>
      <c r="L21" s="27">
        <v>1409535.8091603054</v>
      </c>
      <c r="M21" s="27">
        <v>6267558.5979643762</v>
      </c>
      <c r="N21" s="27">
        <v>540765.31043256994</v>
      </c>
      <c r="O21" s="27">
        <v>0</v>
      </c>
      <c r="P21" s="27">
        <v>1081530.6208651399</v>
      </c>
      <c r="Q21" s="27">
        <v>1808461.0381679388</v>
      </c>
      <c r="R21" s="25">
        <v>505305.29007633583</v>
      </c>
      <c r="S21" s="27">
        <v>1134720.6513994911</v>
      </c>
      <c r="U21"/>
      <c r="V21"/>
      <c r="AH21" s="4"/>
      <c r="AI21" s="4"/>
      <c r="AJ21" s="4"/>
      <c r="AK21" s="4"/>
      <c r="AL21" s="4"/>
      <c r="AM21" s="4"/>
      <c r="AN21" s="4"/>
      <c r="AO21" s="4"/>
    </row>
    <row r="22" spans="1:41" x14ac:dyDescent="0.25">
      <c r="A22" s="24">
        <v>2897</v>
      </c>
      <c r="B22" s="25">
        <v>5662101.1487971079</v>
      </c>
      <c r="C22" s="25">
        <v>2099430.7630371298</v>
      </c>
      <c r="D22" s="25">
        <v>9033914.1924628001</v>
      </c>
      <c r="E22" s="25">
        <v>25374938.053678207</v>
      </c>
      <c r="F22" s="25">
        <v>0</v>
      </c>
      <c r="G22" s="25">
        <v>5425801.5823946595</v>
      </c>
      <c r="H22" s="25">
        <v>1017905.8245028508</v>
      </c>
      <c r="I22" s="25">
        <v>9797343.560839938</v>
      </c>
      <c r="J22" s="25">
        <v>6943571.8742873035</v>
      </c>
      <c r="K22" s="27">
        <v>62862.707352941179</v>
      </c>
      <c r="L22" s="27">
        <v>26941.160294117646</v>
      </c>
      <c r="M22" s="27">
        <v>17960.773529411763</v>
      </c>
      <c r="N22" s="27">
        <v>5370271.2852941174</v>
      </c>
      <c r="O22" s="27">
        <v>0</v>
      </c>
      <c r="P22" s="27">
        <v>0</v>
      </c>
      <c r="Q22" s="27">
        <v>80823.480882352946</v>
      </c>
      <c r="R22" s="25">
        <v>547803.59264705877</v>
      </c>
      <c r="S22" s="27">
        <v>0</v>
      </c>
      <c r="U22"/>
      <c r="V22"/>
      <c r="AH22" s="4"/>
      <c r="AI22" s="4"/>
      <c r="AJ22" s="4"/>
      <c r="AK22" s="4"/>
      <c r="AL22" s="4"/>
      <c r="AM22" s="4"/>
      <c r="AN22" s="4"/>
      <c r="AO22" s="4"/>
    </row>
    <row r="23" spans="1:41" x14ac:dyDescent="0.25">
      <c r="A23" s="24">
        <v>2899</v>
      </c>
      <c r="B23" s="25">
        <v>1046584.299933643</v>
      </c>
      <c r="C23" s="25">
        <v>807889.63503649633</v>
      </c>
      <c r="D23" s="25">
        <v>174430.71665560716</v>
      </c>
      <c r="E23" s="25">
        <v>6830339.6416721959</v>
      </c>
      <c r="F23" s="25">
        <v>0</v>
      </c>
      <c r="G23" s="25">
        <v>1349542.913072329</v>
      </c>
      <c r="H23" s="25">
        <v>642639.48241539486</v>
      </c>
      <c r="I23" s="25">
        <v>1147570.5043132051</v>
      </c>
      <c r="J23" s="25">
        <v>1836112.806901128</v>
      </c>
      <c r="K23" s="27">
        <v>127708.71532846715</v>
      </c>
      <c r="L23" s="27">
        <v>136830.76642335768</v>
      </c>
      <c r="M23" s="27">
        <v>36488.204379562041</v>
      </c>
      <c r="N23" s="27">
        <v>374004.09489051095</v>
      </c>
      <c r="O23" s="27">
        <v>0</v>
      </c>
      <c r="P23" s="27">
        <v>72976.408759124082</v>
      </c>
      <c r="Q23" s="27">
        <v>209807.17518248173</v>
      </c>
      <c r="R23" s="25">
        <v>155074.86861313868</v>
      </c>
      <c r="S23" s="27">
        <v>136830.76642335768</v>
      </c>
      <c r="U23"/>
      <c r="V23"/>
      <c r="AH23" s="4"/>
      <c r="AI23" s="4"/>
      <c r="AJ23" s="4"/>
      <c r="AK23" s="4"/>
      <c r="AL23" s="4"/>
      <c r="AM23" s="4"/>
      <c r="AN23" s="4"/>
      <c r="AO23" s="4"/>
    </row>
    <row r="24" spans="1:41" x14ac:dyDescent="0.25">
      <c r="A24" s="24">
        <v>2915</v>
      </c>
      <c r="B24" s="25">
        <v>0</v>
      </c>
      <c r="C24" s="25">
        <v>26310</v>
      </c>
      <c r="D24" s="25">
        <v>0</v>
      </c>
      <c r="E24" s="25">
        <v>26310</v>
      </c>
      <c r="F24" s="25">
        <v>0</v>
      </c>
      <c r="G24" s="25">
        <v>0</v>
      </c>
      <c r="H24" s="25">
        <v>0</v>
      </c>
      <c r="I24" s="25">
        <v>0</v>
      </c>
      <c r="J24" s="25">
        <v>0</v>
      </c>
      <c r="K24" s="27">
        <v>0</v>
      </c>
      <c r="L24" s="27">
        <v>17055</v>
      </c>
      <c r="M24" s="27">
        <v>0</v>
      </c>
      <c r="N24" s="27">
        <v>0</v>
      </c>
      <c r="O24" s="27">
        <v>0</v>
      </c>
      <c r="P24" s="27">
        <v>0</v>
      </c>
      <c r="Q24" s="27">
        <v>0</v>
      </c>
      <c r="R24" s="25">
        <v>0</v>
      </c>
      <c r="S24" s="27">
        <v>0</v>
      </c>
      <c r="U24"/>
      <c r="V24"/>
      <c r="AH24" s="4"/>
      <c r="AI24" s="4"/>
      <c r="AJ24" s="4"/>
      <c r="AK24" s="4"/>
      <c r="AL24" s="4"/>
      <c r="AM24" s="4"/>
      <c r="AN24" s="4"/>
      <c r="AO24" s="4"/>
    </row>
    <row r="25" spans="1:41" x14ac:dyDescent="0.25">
      <c r="A25" s="24">
        <v>2916</v>
      </c>
      <c r="B25" s="25">
        <v>9795.2777777777774</v>
      </c>
      <c r="C25" s="25">
        <v>78362.222222222219</v>
      </c>
      <c r="D25" s="25">
        <v>0</v>
      </c>
      <c r="E25" s="25">
        <v>39181.111111111109</v>
      </c>
      <c r="F25" s="25">
        <v>0</v>
      </c>
      <c r="G25" s="25">
        <v>29385.833333333332</v>
      </c>
      <c r="H25" s="25">
        <v>0</v>
      </c>
      <c r="I25" s="25">
        <v>19590.555555555555</v>
      </c>
      <c r="J25" s="25">
        <v>0</v>
      </c>
      <c r="K25" s="27">
        <v>9179.9166666666661</v>
      </c>
      <c r="L25" s="27">
        <v>45899.583333333336</v>
      </c>
      <c r="M25" s="27">
        <v>0</v>
      </c>
      <c r="N25" s="27">
        <v>27539.75</v>
      </c>
      <c r="O25" s="27">
        <v>0</v>
      </c>
      <c r="P25" s="27">
        <v>18359.833333333332</v>
      </c>
      <c r="Q25" s="27">
        <v>0</v>
      </c>
      <c r="R25" s="25">
        <v>9179.9166666666661</v>
      </c>
      <c r="S25" s="27">
        <v>0</v>
      </c>
      <c r="U25"/>
      <c r="V25"/>
      <c r="AH25" s="4"/>
      <c r="AI25" s="4"/>
      <c r="AJ25" s="4"/>
      <c r="AK25" s="4"/>
      <c r="AL25" s="4"/>
      <c r="AM25" s="4"/>
      <c r="AN25" s="4"/>
      <c r="AO25" s="4"/>
    </row>
    <row r="26" spans="1:41" x14ac:dyDescent="0.25">
      <c r="A26" s="24">
        <v>2927</v>
      </c>
      <c r="B26" s="25">
        <v>2460774.0790207624</v>
      </c>
      <c r="C26" s="25">
        <v>1442522.7359776883</v>
      </c>
      <c r="D26" s="25">
        <v>16895429.691973969</v>
      </c>
      <c r="E26" s="25">
        <v>3233890.8394793924</v>
      </c>
      <c r="F26" s="25">
        <v>0</v>
      </c>
      <c r="G26" s="25">
        <v>1131390.3811589712</v>
      </c>
      <c r="H26" s="25">
        <v>235706.329408119</v>
      </c>
      <c r="I26" s="25">
        <v>3026469.269600248</v>
      </c>
      <c r="J26" s="25">
        <v>1998789.6733808492</v>
      </c>
      <c r="K26" s="27">
        <v>66317.565517241383</v>
      </c>
      <c r="L26" s="27">
        <v>28421.813793103447</v>
      </c>
      <c r="M26" s="27">
        <v>341061.76551724138</v>
      </c>
      <c r="N26" s="27">
        <v>871602.2896551725</v>
      </c>
      <c r="O26" s="27">
        <v>0</v>
      </c>
      <c r="P26" s="27">
        <v>9473.937931034483</v>
      </c>
      <c r="Q26" s="27">
        <v>0</v>
      </c>
      <c r="R26" s="25">
        <v>56843.627586206894</v>
      </c>
      <c r="S26" s="27">
        <v>0</v>
      </c>
      <c r="U26"/>
      <c r="V26"/>
      <c r="AH26" s="4"/>
      <c r="AI26" s="4"/>
      <c r="AJ26" s="4"/>
      <c r="AK26" s="4"/>
      <c r="AL26" s="4"/>
      <c r="AM26" s="4"/>
      <c r="AN26" s="4"/>
      <c r="AO26" s="4"/>
    </row>
    <row r="27" spans="1:41" x14ac:dyDescent="0.25">
      <c r="A27" s="24">
        <v>2928</v>
      </c>
      <c r="B27" s="25">
        <v>1779056.9583931132</v>
      </c>
      <c r="C27" s="25">
        <v>346447.93400286947</v>
      </c>
      <c r="D27" s="25">
        <v>1067434.1750358678</v>
      </c>
      <c r="E27" s="25">
        <v>599261.29124820663</v>
      </c>
      <c r="F27" s="25">
        <v>0</v>
      </c>
      <c r="G27" s="25">
        <v>0</v>
      </c>
      <c r="H27" s="25">
        <v>205996.068866571</v>
      </c>
      <c r="I27" s="25">
        <v>2528133.5724533717</v>
      </c>
      <c r="J27" s="25">
        <v>0</v>
      </c>
      <c r="K27" s="27">
        <v>9491.2142857142844</v>
      </c>
      <c r="L27" s="27">
        <v>28473.642857142855</v>
      </c>
      <c r="M27" s="27">
        <v>0</v>
      </c>
      <c r="N27" s="27">
        <v>18982.428571428569</v>
      </c>
      <c r="O27" s="27">
        <v>0</v>
      </c>
      <c r="P27" s="27">
        <v>0</v>
      </c>
      <c r="Q27" s="27">
        <v>9491.2142857142844</v>
      </c>
      <c r="R27" s="25">
        <v>66438.5</v>
      </c>
      <c r="S27" s="27">
        <v>0</v>
      </c>
      <c r="U27"/>
      <c r="V27"/>
      <c r="AH27" s="4"/>
      <c r="AI27" s="4"/>
      <c r="AJ27" s="4"/>
      <c r="AK27" s="4"/>
      <c r="AL27" s="4"/>
      <c r="AM27" s="4"/>
      <c r="AN27" s="4"/>
      <c r="AO27" s="4"/>
    </row>
    <row r="28" spans="1:41" x14ac:dyDescent="0.25">
      <c r="A28" s="24">
        <v>2944</v>
      </c>
      <c r="B28" s="25">
        <v>267329.86013986013</v>
      </c>
      <c r="C28" s="25">
        <v>160397.91608391609</v>
      </c>
      <c r="D28" s="25">
        <v>249507.86946386946</v>
      </c>
      <c r="E28" s="25">
        <v>2405968.7412587414</v>
      </c>
      <c r="F28" s="25">
        <v>0</v>
      </c>
      <c r="G28" s="25">
        <v>311884.83682983683</v>
      </c>
      <c r="H28" s="25">
        <v>53465.972027972028</v>
      </c>
      <c r="I28" s="25">
        <v>160397.91608391609</v>
      </c>
      <c r="J28" s="25">
        <v>213863.88811188811</v>
      </c>
      <c r="K28" s="27">
        <v>61437.743589743593</v>
      </c>
      <c r="L28" s="27">
        <v>8776.8205128205118</v>
      </c>
      <c r="M28" s="27">
        <v>35107.282051282047</v>
      </c>
      <c r="N28" s="27">
        <v>1149763.4871794872</v>
      </c>
      <c r="O28" s="27">
        <v>0</v>
      </c>
      <c r="P28" s="27">
        <v>8776.8205128205118</v>
      </c>
      <c r="Q28" s="27">
        <v>0</v>
      </c>
      <c r="R28" s="25">
        <v>78991.384615384624</v>
      </c>
      <c r="S28" s="27">
        <v>26330.461538461539</v>
      </c>
      <c r="U28"/>
      <c r="V28"/>
      <c r="AH28" s="4"/>
      <c r="AI28" s="4"/>
      <c r="AJ28" s="4"/>
      <c r="AK28" s="4"/>
      <c r="AL28" s="4"/>
      <c r="AM28" s="4"/>
      <c r="AN28" s="4"/>
      <c r="AO28" s="4"/>
    </row>
    <row r="29" spans="1:41" x14ac:dyDescent="0.25">
      <c r="A29" s="24">
        <v>2952</v>
      </c>
      <c r="B29" s="25">
        <v>3900327.8382819104</v>
      </c>
      <c r="C29" s="25">
        <v>4642425.6128222737</v>
      </c>
      <c r="D29" s="25">
        <v>399170941.30770552</v>
      </c>
      <c r="E29" s="25">
        <v>31461494.02295541</v>
      </c>
      <c r="F29" s="25">
        <v>0</v>
      </c>
      <c r="G29" s="25">
        <v>75788892.485907122</v>
      </c>
      <c r="H29" s="25">
        <v>38252551.564388737</v>
      </c>
      <c r="I29" s="25">
        <v>25343501.904942412</v>
      </c>
      <c r="J29" s="25">
        <v>74762036.262996629</v>
      </c>
      <c r="K29" s="27">
        <v>51597.323741007189</v>
      </c>
      <c r="L29" s="27">
        <v>77395.985611510798</v>
      </c>
      <c r="M29" s="27">
        <v>7086032.4604316549</v>
      </c>
      <c r="N29" s="27">
        <v>25798.661870503594</v>
      </c>
      <c r="O29" s="27">
        <v>0</v>
      </c>
      <c r="P29" s="27">
        <v>94595.093525179851</v>
      </c>
      <c r="Q29" s="27">
        <v>447176.80575539568</v>
      </c>
      <c r="R29" s="25">
        <v>584769.6690647481</v>
      </c>
      <c r="S29" s="27">
        <v>0</v>
      </c>
      <c r="U29"/>
      <c r="V29"/>
      <c r="AH29" s="4"/>
      <c r="AI29" s="4"/>
      <c r="AJ29" s="4"/>
      <c r="AK29" s="4"/>
      <c r="AL29" s="4"/>
      <c r="AM29" s="4"/>
      <c r="AN29" s="4"/>
      <c r="AO29" s="4"/>
    </row>
    <row r="30" spans="1:41" x14ac:dyDescent="0.25">
      <c r="A30" s="24">
        <v>2953</v>
      </c>
      <c r="B30" s="25">
        <v>17296.081339712917</v>
      </c>
      <c r="C30" s="25">
        <v>60536.28468899522</v>
      </c>
      <c r="D30" s="25">
        <v>1029116.8397129186</v>
      </c>
      <c r="E30" s="25">
        <v>207552.97607655503</v>
      </c>
      <c r="F30" s="25">
        <v>0</v>
      </c>
      <c r="G30" s="25">
        <v>389161.83014354069</v>
      </c>
      <c r="H30" s="25">
        <v>216201.01674641148</v>
      </c>
      <c r="I30" s="25">
        <v>371865.74880382774</v>
      </c>
      <c r="J30" s="25">
        <v>1323150.2224880385</v>
      </c>
      <c r="K30" s="27">
        <v>0</v>
      </c>
      <c r="L30" s="27">
        <v>0</v>
      </c>
      <c r="M30" s="27">
        <v>0</v>
      </c>
      <c r="N30" s="27">
        <v>0</v>
      </c>
      <c r="O30" s="27">
        <v>0</v>
      </c>
      <c r="P30" s="27">
        <v>0</v>
      </c>
      <c r="Q30" s="27">
        <v>8790.3076923076933</v>
      </c>
      <c r="R30" s="25">
        <v>0</v>
      </c>
      <c r="S30" s="27">
        <v>105483.69230769231</v>
      </c>
      <c r="U30"/>
      <c r="V30"/>
      <c r="AH30" s="4"/>
      <c r="AI30" s="4"/>
      <c r="AJ30" s="4"/>
      <c r="AK30" s="4"/>
      <c r="AL30" s="4"/>
      <c r="AM30" s="4"/>
      <c r="AN30" s="4"/>
      <c r="AO30" s="4"/>
    </row>
    <row r="31" spans="1:41" x14ac:dyDescent="0.25">
      <c r="A31" s="24">
        <v>2954</v>
      </c>
      <c r="B31" s="25">
        <v>16931.895582329314</v>
      </c>
      <c r="C31" s="25">
        <v>8465.9477911646572</v>
      </c>
      <c r="D31" s="25">
        <v>50795.686746987958</v>
      </c>
      <c r="E31" s="25">
        <v>59261.634538152612</v>
      </c>
      <c r="F31" s="25">
        <v>0</v>
      </c>
      <c r="G31" s="25">
        <v>245512.4859437751</v>
      </c>
      <c r="H31" s="25">
        <v>8465.9477911646572</v>
      </c>
      <c r="I31" s="25">
        <v>177784.90361445781</v>
      </c>
      <c r="J31" s="25">
        <v>1540802.4979919679</v>
      </c>
      <c r="K31" s="27">
        <v>0</v>
      </c>
      <c r="L31" s="27">
        <v>0</v>
      </c>
      <c r="M31" s="27">
        <v>0</v>
      </c>
      <c r="N31" s="27">
        <v>0</v>
      </c>
      <c r="O31" s="27">
        <v>0</v>
      </c>
      <c r="P31" s="27">
        <v>0</v>
      </c>
      <c r="Q31" s="27">
        <v>0</v>
      </c>
      <c r="R31" s="25">
        <v>8373.7555555555555</v>
      </c>
      <c r="S31" s="27">
        <v>368445.24444444443</v>
      </c>
      <c r="U31"/>
      <c r="V31"/>
      <c r="AH31" s="4"/>
      <c r="AI31" s="4"/>
      <c r="AJ31" s="4"/>
      <c r="AK31" s="4"/>
      <c r="AL31" s="4"/>
      <c r="AM31" s="4"/>
      <c r="AN31" s="4"/>
      <c r="AO31" s="4"/>
    </row>
    <row r="32" spans="1:41" x14ac:dyDescent="0.25">
      <c r="A32" s="24">
        <v>2955</v>
      </c>
      <c r="B32" s="25">
        <v>648043.67034834321</v>
      </c>
      <c r="C32" s="25">
        <v>588355.4375531011</v>
      </c>
      <c r="D32" s="25">
        <v>7588932.4553950727</v>
      </c>
      <c r="E32" s="25">
        <v>7367233.3050127449</v>
      </c>
      <c r="F32" s="25">
        <v>0</v>
      </c>
      <c r="G32" s="25">
        <v>2771239.3797790995</v>
      </c>
      <c r="H32" s="25">
        <v>2813873.8317757007</v>
      </c>
      <c r="I32" s="25">
        <v>4783585.5140186911</v>
      </c>
      <c r="J32" s="25">
        <v>3547186.4061172474</v>
      </c>
      <c r="K32" s="27">
        <v>0</v>
      </c>
      <c r="L32" s="27">
        <v>0</v>
      </c>
      <c r="M32" s="27">
        <v>0</v>
      </c>
      <c r="N32" s="27">
        <v>0</v>
      </c>
      <c r="O32" s="27">
        <v>0</v>
      </c>
      <c r="P32" s="27">
        <v>0</v>
      </c>
      <c r="Q32" s="27">
        <v>0</v>
      </c>
      <c r="R32" s="25">
        <v>0</v>
      </c>
      <c r="S32" s="27">
        <v>38675</v>
      </c>
      <c r="U32"/>
      <c r="V32"/>
      <c r="AH32" s="4"/>
      <c r="AI32" s="4"/>
      <c r="AJ32" s="4"/>
      <c r="AK32" s="4"/>
      <c r="AL32" s="4"/>
      <c r="AM32" s="4"/>
      <c r="AN32" s="4"/>
      <c r="AO32" s="4"/>
    </row>
    <row r="33" spans="1:41" x14ac:dyDescent="0.25">
      <c r="A33" s="24">
        <v>2956</v>
      </c>
      <c r="B33" s="25">
        <v>34044.419120193976</v>
      </c>
      <c r="C33" s="25">
        <v>136177.6764807759</v>
      </c>
      <c r="D33" s="25">
        <v>30529332.846033949</v>
      </c>
      <c r="E33" s="25">
        <v>1106443.621406304</v>
      </c>
      <c r="F33" s="25">
        <v>0</v>
      </c>
      <c r="G33" s="25">
        <v>1412843.3934880497</v>
      </c>
      <c r="H33" s="25">
        <v>2987397.777797021</v>
      </c>
      <c r="I33" s="25">
        <v>2332042.7097332873</v>
      </c>
      <c r="J33" s="25">
        <v>10604836.555940421</v>
      </c>
      <c r="K33" s="27">
        <v>0</v>
      </c>
      <c r="L33" s="27">
        <v>17205.86186186186</v>
      </c>
      <c r="M33" s="27">
        <v>309705.51351351355</v>
      </c>
      <c r="N33" s="27">
        <v>180661.54954954953</v>
      </c>
      <c r="O33" s="27">
        <v>0</v>
      </c>
      <c r="P33" s="27">
        <v>103235.17117117117</v>
      </c>
      <c r="Q33" s="27">
        <v>584999.30330330331</v>
      </c>
      <c r="R33" s="25">
        <v>688234.47447447444</v>
      </c>
      <c r="S33" s="27">
        <v>980734.12612612615</v>
      </c>
      <c r="U33"/>
      <c r="V33"/>
      <c r="AH33" s="4"/>
      <c r="AI33" s="4"/>
      <c r="AJ33" s="4"/>
      <c r="AK33" s="4"/>
      <c r="AL33" s="4"/>
      <c r="AM33" s="4"/>
      <c r="AN33" s="4"/>
      <c r="AO33" s="4"/>
    </row>
    <row r="34" spans="1:41" x14ac:dyDescent="0.25">
      <c r="A34" s="24">
        <v>2961</v>
      </c>
      <c r="B34" s="25">
        <v>390159.37103289092</v>
      </c>
      <c r="C34" s="25">
        <v>217763.36987882285</v>
      </c>
      <c r="D34" s="25">
        <v>1624151.8003462204</v>
      </c>
      <c r="E34" s="25">
        <v>154249.05366416616</v>
      </c>
      <c r="F34" s="25">
        <v>0</v>
      </c>
      <c r="G34" s="25">
        <v>263130.7386035776</v>
      </c>
      <c r="H34" s="25">
        <v>1224918.9555683786</v>
      </c>
      <c r="I34" s="25">
        <v>8211493.7391806105</v>
      </c>
      <c r="J34" s="25">
        <v>3638462.9717253321</v>
      </c>
      <c r="K34" s="27">
        <v>0</v>
      </c>
      <c r="L34" s="27">
        <v>0</v>
      </c>
      <c r="M34" s="27">
        <v>976.66666666666663</v>
      </c>
      <c r="N34" s="27">
        <v>1953.3333333333333</v>
      </c>
      <c r="O34" s="27">
        <v>0</v>
      </c>
      <c r="P34" s="27">
        <v>0</v>
      </c>
      <c r="Q34" s="27">
        <v>0</v>
      </c>
      <c r="R34" s="25">
        <v>2930</v>
      </c>
      <c r="S34" s="27">
        <v>0</v>
      </c>
      <c r="U34"/>
      <c r="V34"/>
      <c r="AH34" s="4"/>
      <c r="AI34" s="4"/>
      <c r="AJ34" s="4"/>
      <c r="AK34" s="4"/>
      <c r="AL34" s="4"/>
      <c r="AM34" s="4"/>
      <c r="AN34" s="4"/>
      <c r="AO34" s="4"/>
    </row>
    <row r="35" spans="1:41" x14ac:dyDescent="0.25">
      <c r="A35" s="24">
        <v>2969</v>
      </c>
      <c r="B35" s="25">
        <v>3417670.7139909207</v>
      </c>
      <c r="C35" s="25">
        <v>3560869.2075938918</v>
      </c>
      <c r="D35" s="25">
        <v>19809124.948411059</v>
      </c>
      <c r="E35" s="25">
        <v>9546.5662401981026</v>
      </c>
      <c r="F35" s="25">
        <v>0</v>
      </c>
      <c r="G35" s="25">
        <v>3179006.5579859675</v>
      </c>
      <c r="H35" s="25">
        <v>2911702.7032604213</v>
      </c>
      <c r="I35" s="25">
        <v>6358013.115971935</v>
      </c>
      <c r="J35" s="25">
        <v>7016726.1865456048</v>
      </c>
      <c r="K35" s="27">
        <v>967334.12639405194</v>
      </c>
      <c r="L35" s="27">
        <v>1071654.4733581163</v>
      </c>
      <c r="M35" s="27">
        <v>891464.78314745973</v>
      </c>
      <c r="N35" s="27">
        <v>0</v>
      </c>
      <c r="O35" s="27">
        <v>0</v>
      </c>
      <c r="P35" s="27">
        <v>2105374.2750929366</v>
      </c>
      <c r="Q35" s="27">
        <v>1128556.4807930607</v>
      </c>
      <c r="R35" s="25">
        <v>265542.70136307314</v>
      </c>
      <c r="S35" s="27">
        <v>1223393.159851301</v>
      </c>
      <c r="U35"/>
      <c r="V35"/>
      <c r="AH35" s="4"/>
      <c r="AI35" s="4"/>
      <c r="AJ35" s="4"/>
      <c r="AK35" s="4"/>
      <c r="AL35" s="4"/>
      <c r="AM35" s="4"/>
      <c r="AN35" s="4"/>
      <c r="AO35" s="4"/>
    </row>
    <row r="36" spans="1:41" x14ac:dyDescent="0.25">
      <c r="A36" s="24">
        <v>2970</v>
      </c>
      <c r="B36" s="25">
        <v>2005852.4687164049</v>
      </c>
      <c r="C36" s="25">
        <v>1844243.5020425713</v>
      </c>
      <c r="D36" s="25">
        <v>33291447.134809718</v>
      </c>
      <c r="E36" s="25">
        <v>522852.53923887335</v>
      </c>
      <c r="F36" s="25">
        <v>0</v>
      </c>
      <c r="G36" s="25">
        <v>3184647.2844549557</v>
      </c>
      <c r="H36" s="25">
        <v>1359416.6020210709</v>
      </c>
      <c r="I36" s="25">
        <v>1559051.207912277</v>
      </c>
      <c r="J36" s="25">
        <v>446801.26080412819</v>
      </c>
      <c r="K36" s="27">
        <v>1060675.2708661419</v>
      </c>
      <c r="L36" s="27">
        <v>1156231.6015748032</v>
      </c>
      <c r="M36" s="27">
        <v>18757707.718110237</v>
      </c>
      <c r="N36" s="27">
        <v>38222.532283464563</v>
      </c>
      <c r="O36" s="27">
        <v>0</v>
      </c>
      <c r="P36" s="27">
        <v>1748680.851968504</v>
      </c>
      <c r="Q36" s="27">
        <v>401336.58897637797</v>
      </c>
      <c r="R36" s="25">
        <v>793117.54488188983</v>
      </c>
      <c r="S36" s="27">
        <v>315335.89133858267</v>
      </c>
      <c r="U36"/>
      <c r="V36"/>
      <c r="AH36" s="4"/>
      <c r="AI36" s="4"/>
      <c r="AJ36" s="4"/>
      <c r="AK36" s="4"/>
      <c r="AL36" s="4"/>
      <c r="AM36" s="4"/>
      <c r="AN36" s="4"/>
      <c r="AO36" s="4"/>
    </row>
    <row r="37" spans="1:41" x14ac:dyDescent="0.25">
      <c r="A37" s="24">
        <v>2971</v>
      </c>
      <c r="B37" s="25">
        <v>907426.30917469622</v>
      </c>
      <c r="C37" s="25">
        <v>267451.96480938414</v>
      </c>
      <c r="D37" s="25">
        <v>15865632.62672811</v>
      </c>
      <c r="E37" s="25">
        <v>3429116.2630917467</v>
      </c>
      <c r="F37" s="25">
        <v>0</v>
      </c>
      <c r="G37" s="25">
        <v>296107.5324675325</v>
      </c>
      <c r="H37" s="25">
        <v>573111.35316296609</v>
      </c>
      <c r="I37" s="25">
        <v>1127118.9945538333</v>
      </c>
      <c r="J37" s="25">
        <v>334314.95601173025</v>
      </c>
      <c r="K37" s="27">
        <v>19839.835616438355</v>
      </c>
      <c r="L37" s="27">
        <v>39679.67123287671</v>
      </c>
      <c r="M37" s="27">
        <v>208318.27397260274</v>
      </c>
      <c r="N37" s="27">
        <v>327357.28767123289</v>
      </c>
      <c r="O37" s="27">
        <v>0</v>
      </c>
      <c r="P37" s="27">
        <v>9919.9178082191775</v>
      </c>
      <c r="Q37" s="27">
        <v>9919.9178082191775</v>
      </c>
      <c r="R37" s="25">
        <v>89279.260273972599</v>
      </c>
      <c r="S37" s="27">
        <v>19839.835616438355</v>
      </c>
      <c r="U37"/>
      <c r="V37"/>
      <c r="AH37" s="4"/>
      <c r="AI37" s="4"/>
      <c r="AJ37" s="4"/>
      <c r="AK37" s="4"/>
      <c r="AL37" s="4"/>
      <c r="AM37" s="4"/>
      <c r="AN37" s="4"/>
      <c r="AO37" s="4"/>
    </row>
    <row r="38" spans="1:41" x14ac:dyDescent="0.25">
      <c r="A38" s="24">
        <v>2980</v>
      </c>
      <c r="B38" s="25">
        <v>1952254.5629162285</v>
      </c>
      <c r="C38" s="25">
        <v>227447.13354363828</v>
      </c>
      <c r="D38" s="25">
        <v>17920938.730459165</v>
      </c>
      <c r="E38" s="25">
        <v>720249.25622152118</v>
      </c>
      <c r="F38" s="25">
        <v>0</v>
      </c>
      <c r="G38" s="25">
        <v>492802.12267788296</v>
      </c>
      <c r="H38" s="25">
        <v>445417.30318962492</v>
      </c>
      <c r="I38" s="25">
        <v>5060698.7213459518</v>
      </c>
      <c r="J38" s="25">
        <v>217970.16964598667</v>
      </c>
      <c r="K38" s="27">
        <v>1278713.77681424</v>
      </c>
      <c r="L38" s="27">
        <v>179967.12414422637</v>
      </c>
      <c r="M38" s="27">
        <v>15155126.243724328</v>
      </c>
      <c r="N38" s="27">
        <v>303102.52487448655</v>
      </c>
      <c r="O38" s="27">
        <v>0</v>
      </c>
      <c r="P38" s="27">
        <v>416765.97170241899</v>
      </c>
      <c r="Q38" s="27">
        <v>397822.06389776355</v>
      </c>
      <c r="R38" s="25">
        <v>2983665.4792332272</v>
      </c>
      <c r="S38" s="27">
        <v>37887.815609310819</v>
      </c>
      <c r="U38"/>
      <c r="V38"/>
      <c r="AH38" s="4"/>
      <c r="AI38" s="4"/>
      <c r="AJ38" s="4"/>
      <c r="AK38" s="4"/>
      <c r="AL38" s="4"/>
      <c r="AM38" s="4"/>
      <c r="AN38" s="4"/>
      <c r="AO38" s="4"/>
    </row>
    <row r="39" spans="1:41" x14ac:dyDescent="0.25">
      <c r="A39" s="24">
        <v>2985</v>
      </c>
      <c r="B39" s="25">
        <v>462709.33768718253</v>
      </c>
      <c r="C39" s="25">
        <v>2739239.2791081206</v>
      </c>
      <c r="D39" s="25">
        <v>108560864.80816677</v>
      </c>
      <c r="E39" s="25">
        <v>6191050.9382545026</v>
      </c>
      <c r="F39" s="25">
        <v>0</v>
      </c>
      <c r="G39" s="25">
        <v>2915068.8274292499</v>
      </c>
      <c r="H39" s="25">
        <v>7690229.192360973</v>
      </c>
      <c r="I39" s="25">
        <v>508980.27145590074</v>
      </c>
      <c r="J39" s="25">
        <v>11216074.345537305</v>
      </c>
      <c r="K39" s="27">
        <v>27843.371473354233</v>
      </c>
      <c r="L39" s="27">
        <v>324839.3338557994</v>
      </c>
      <c r="M39" s="27">
        <v>5030369.1128526647</v>
      </c>
      <c r="N39" s="27">
        <v>0</v>
      </c>
      <c r="O39" s="27">
        <v>0</v>
      </c>
      <c r="P39" s="27">
        <v>37124.495297805639</v>
      </c>
      <c r="Q39" s="27">
        <v>408369.44827586209</v>
      </c>
      <c r="R39" s="25">
        <v>92811.238244514097</v>
      </c>
      <c r="S39" s="27">
        <v>0</v>
      </c>
      <c r="U39"/>
      <c r="V39"/>
      <c r="AH39" s="4"/>
      <c r="AI39" s="4"/>
      <c r="AJ39" s="4"/>
      <c r="AK39" s="4"/>
      <c r="AL39" s="4"/>
      <c r="AM39" s="4"/>
      <c r="AN39" s="4"/>
      <c r="AO39" s="4"/>
    </row>
    <row r="40" spans="1:41" x14ac:dyDescent="0.25">
      <c r="A40" s="24">
        <v>2987</v>
      </c>
      <c r="B40" s="25">
        <v>1657699.8572834646</v>
      </c>
      <c r="C40" s="25">
        <v>5111241.2266240157</v>
      </c>
      <c r="D40" s="25">
        <v>160686372.83267716</v>
      </c>
      <c r="E40" s="25">
        <v>7321507.7030019676</v>
      </c>
      <c r="F40" s="25">
        <v>0</v>
      </c>
      <c r="G40" s="25">
        <v>8049053.7514763791</v>
      </c>
      <c r="H40" s="25">
        <v>6584752.2108759843</v>
      </c>
      <c r="I40" s="25">
        <v>18280745.648375984</v>
      </c>
      <c r="J40" s="25">
        <v>16871700.769685041</v>
      </c>
      <c r="K40" s="27">
        <v>874422.10532516497</v>
      </c>
      <c r="L40" s="27">
        <v>2945421.8284637132</v>
      </c>
      <c r="M40" s="27">
        <v>19660690.704995286</v>
      </c>
      <c r="N40" s="27">
        <v>625902.13854853914</v>
      </c>
      <c r="O40" s="27">
        <v>0</v>
      </c>
      <c r="P40" s="27">
        <v>4675857.1526861452</v>
      </c>
      <c r="Q40" s="27">
        <v>4381314.9698397741</v>
      </c>
      <c r="R40" s="25">
        <v>1850093.0860037701</v>
      </c>
      <c r="S40" s="27">
        <v>4049955.0141376061</v>
      </c>
      <c r="U40"/>
      <c r="V40"/>
      <c r="AH40" s="4"/>
      <c r="AI40" s="4"/>
      <c r="AJ40" s="4"/>
      <c r="AK40" s="4"/>
      <c r="AL40" s="4"/>
      <c r="AM40" s="4"/>
      <c r="AN40" s="4"/>
      <c r="AO40" s="4"/>
    </row>
    <row r="41" spans="1:41" x14ac:dyDescent="0.25">
      <c r="A41" s="24">
        <v>3157</v>
      </c>
      <c r="B41" s="25">
        <v>0</v>
      </c>
      <c r="C41" s="25">
        <v>72037180.262143195</v>
      </c>
      <c r="D41" s="25">
        <v>0</v>
      </c>
      <c r="E41" s="25">
        <v>0</v>
      </c>
      <c r="F41" s="25">
        <v>0</v>
      </c>
      <c r="G41" s="25">
        <v>5048876.3700524559</v>
      </c>
      <c r="H41" s="25">
        <v>47868298.703726411</v>
      </c>
      <c r="I41" s="25">
        <v>0</v>
      </c>
      <c r="J41" s="25">
        <v>341428.66407793446</v>
      </c>
      <c r="K41" s="27"/>
      <c r="L41" s="27"/>
      <c r="M41" s="27"/>
      <c r="N41" s="27"/>
      <c r="O41" s="27"/>
      <c r="P41" s="27"/>
      <c r="Q41" s="27"/>
      <c r="R41" s="25"/>
      <c r="S41" s="27"/>
      <c r="U41"/>
      <c r="V41"/>
      <c r="AH41" s="4"/>
      <c r="AI41" s="4"/>
      <c r="AJ41" s="4"/>
      <c r="AK41" s="4"/>
      <c r="AL41" s="4"/>
      <c r="AM41" s="4"/>
      <c r="AN41" s="4"/>
      <c r="AO41" s="4"/>
    </row>
    <row r="42" spans="1:41" x14ac:dyDescent="0.25">
      <c r="A42" s="24">
        <v>3158</v>
      </c>
      <c r="B42" s="25">
        <v>777953.03910914878</v>
      </c>
      <c r="C42" s="25">
        <v>144478207.58012858</v>
      </c>
      <c r="D42" s="25">
        <v>0</v>
      </c>
      <c r="E42" s="25">
        <v>0</v>
      </c>
      <c r="F42" s="25">
        <v>153039.94211983253</v>
      </c>
      <c r="G42" s="25">
        <v>32712287.628114205</v>
      </c>
      <c r="H42" s="25">
        <v>190908825.57548445</v>
      </c>
      <c r="I42" s="25">
        <v>0</v>
      </c>
      <c r="J42" s="25">
        <v>2610181.2350438102</v>
      </c>
      <c r="K42" s="27"/>
      <c r="L42" s="27"/>
      <c r="M42" s="27"/>
      <c r="N42" s="27"/>
      <c r="O42" s="27"/>
      <c r="P42" s="27"/>
      <c r="Q42" s="27"/>
      <c r="R42" s="25"/>
      <c r="S42" s="27"/>
      <c r="U42"/>
      <c r="V42"/>
      <c r="AH42" s="4"/>
      <c r="AI42" s="4"/>
      <c r="AJ42" s="4"/>
      <c r="AK42" s="4"/>
      <c r="AL42" s="4"/>
      <c r="AM42" s="4"/>
      <c r="AN42" s="4"/>
      <c r="AO42" s="4"/>
    </row>
    <row r="43" spans="1:41" x14ac:dyDescent="0.25">
      <c r="A43" s="24">
        <v>3159</v>
      </c>
      <c r="B43" s="25">
        <v>0</v>
      </c>
      <c r="C43" s="25">
        <v>261954.78024833958</v>
      </c>
      <c r="D43" s="25">
        <v>0</v>
      </c>
      <c r="E43" s="25">
        <v>0</v>
      </c>
      <c r="F43" s="25">
        <v>0</v>
      </c>
      <c r="G43" s="25">
        <v>7148830.4545192029</v>
      </c>
      <c r="H43" s="25">
        <v>20571900.403696217</v>
      </c>
      <c r="I43" s="25">
        <v>0</v>
      </c>
      <c r="J43" s="25">
        <v>1280198.3615362402</v>
      </c>
      <c r="K43" s="27"/>
      <c r="L43" s="27"/>
      <c r="M43" s="27"/>
      <c r="N43" s="27"/>
      <c r="O43" s="27"/>
      <c r="P43" s="27"/>
      <c r="Q43" s="27"/>
      <c r="R43" s="25"/>
      <c r="S43" s="27"/>
      <c r="U43"/>
      <c r="V43"/>
      <c r="AH43" s="4"/>
      <c r="AI43" s="4"/>
      <c r="AJ43" s="4"/>
      <c r="AK43" s="4"/>
      <c r="AL43" s="4"/>
      <c r="AM43" s="4"/>
      <c r="AN43" s="4"/>
      <c r="AO43" s="4"/>
    </row>
    <row r="44" spans="1:41" x14ac:dyDescent="0.25">
      <c r="A44" s="24">
        <v>3161</v>
      </c>
      <c r="B44" s="25">
        <v>0</v>
      </c>
      <c r="C44" s="25">
        <v>0</v>
      </c>
      <c r="D44" s="25">
        <v>0</v>
      </c>
      <c r="E44" s="25">
        <v>0</v>
      </c>
      <c r="F44" s="25">
        <v>0</v>
      </c>
      <c r="G44" s="25">
        <v>481551.92142857146</v>
      </c>
      <c r="H44" s="25">
        <v>115061.07857142857</v>
      </c>
      <c r="I44" s="25">
        <v>0</v>
      </c>
      <c r="J44" s="25">
        <v>0</v>
      </c>
      <c r="K44" s="27"/>
      <c r="L44" s="27"/>
      <c r="M44" s="27"/>
      <c r="N44" s="27"/>
      <c r="O44" s="27"/>
      <c r="P44" s="27"/>
      <c r="Q44" s="27"/>
      <c r="R44" s="25"/>
      <c r="S44" s="27"/>
      <c r="U44"/>
      <c r="V44"/>
      <c r="AH44" s="4"/>
      <c r="AI44" s="4"/>
      <c r="AJ44" s="4"/>
      <c r="AK44" s="4"/>
      <c r="AL44" s="4"/>
      <c r="AM44" s="4"/>
      <c r="AN44" s="4"/>
      <c r="AO44" s="4"/>
    </row>
    <row r="45" spans="1:41" x14ac:dyDescent="0.25">
      <c r="A45" s="24">
        <v>3162</v>
      </c>
      <c r="B45" s="25">
        <v>0</v>
      </c>
      <c r="C45" s="25">
        <v>70850.072677092918</v>
      </c>
      <c r="D45" s="25">
        <v>0</v>
      </c>
      <c r="E45" s="25">
        <v>0</v>
      </c>
      <c r="F45" s="25">
        <v>0</v>
      </c>
      <c r="G45" s="25">
        <v>1562869.2502299908</v>
      </c>
      <c r="H45" s="25">
        <v>2834002.9070837167</v>
      </c>
      <c r="I45" s="25">
        <v>0</v>
      </c>
      <c r="J45" s="25">
        <v>9122988.7700091992</v>
      </c>
      <c r="K45" s="27"/>
      <c r="L45" s="27"/>
      <c r="M45" s="27"/>
      <c r="N45" s="27"/>
      <c r="O45" s="27"/>
      <c r="P45" s="27"/>
      <c r="Q45" s="27"/>
      <c r="R45" s="25"/>
      <c r="S45" s="27"/>
      <c r="U45"/>
      <c r="V45"/>
      <c r="AH45" s="4"/>
      <c r="AI45" s="4"/>
      <c r="AJ45" s="4"/>
      <c r="AK45" s="4"/>
      <c r="AL45" s="4"/>
      <c r="AM45" s="4"/>
      <c r="AN45" s="4"/>
      <c r="AO45" s="4"/>
    </row>
    <row r="46" spans="1:41" x14ac:dyDescent="0.25">
      <c r="A46" s="24">
        <v>3163</v>
      </c>
      <c r="B46" s="25">
        <v>0</v>
      </c>
      <c r="C46" s="25">
        <v>242624.3277419355</v>
      </c>
      <c r="D46" s="25">
        <v>0</v>
      </c>
      <c r="E46" s="25">
        <v>0</v>
      </c>
      <c r="F46" s="25">
        <v>0</v>
      </c>
      <c r="G46" s="25">
        <v>4965432.3625806449</v>
      </c>
      <c r="H46" s="25">
        <v>5438131.4838709673</v>
      </c>
      <c r="I46" s="25">
        <v>0</v>
      </c>
      <c r="J46" s="25">
        <v>8805589.825806452</v>
      </c>
      <c r="K46" s="27"/>
      <c r="L46" s="27"/>
      <c r="M46" s="27"/>
      <c r="N46" s="27"/>
      <c r="O46" s="27"/>
      <c r="P46" s="27"/>
      <c r="Q46" s="27"/>
      <c r="R46" s="25"/>
      <c r="S46" s="27"/>
      <c r="U46"/>
      <c r="V46"/>
      <c r="AH46" s="4"/>
      <c r="AI46" s="4"/>
      <c r="AJ46" s="4"/>
      <c r="AK46" s="4"/>
      <c r="AL46" s="4"/>
      <c r="AM46" s="4"/>
      <c r="AN46" s="4"/>
      <c r="AO46" s="4"/>
    </row>
    <row r="47" spans="1:41" x14ac:dyDescent="0.25">
      <c r="A47" s="24">
        <v>3165</v>
      </c>
      <c r="B47" s="25">
        <v>0</v>
      </c>
      <c r="C47" s="25">
        <v>653315.28515240911</v>
      </c>
      <c r="D47" s="25">
        <v>0</v>
      </c>
      <c r="E47" s="25">
        <v>0</v>
      </c>
      <c r="F47" s="25">
        <v>0</v>
      </c>
      <c r="G47" s="25">
        <v>728217.67453294003</v>
      </c>
      <c r="H47" s="25">
        <v>6811956.1897738446</v>
      </c>
      <c r="I47" s="25">
        <v>0</v>
      </c>
      <c r="J47" s="25">
        <v>270480.85054080625</v>
      </c>
      <c r="K47" s="27"/>
      <c r="L47" s="27"/>
      <c r="M47" s="27"/>
      <c r="N47" s="27"/>
      <c r="O47" s="27"/>
      <c r="P47" s="27"/>
      <c r="Q47" s="27"/>
      <c r="R47" s="25"/>
      <c r="S47" s="27"/>
      <c r="U47"/>
      <c r="V47"/>
      <c r="AH47" s="4"/>
      <c r="AI47" s="4"/>
      <c r="AJ47" s="4"/>
      <c r="AK47" s="4"/>
      <c r="AL47" s="4"/>
      <c r="AM47" s="4"/>
      <c r="AN47" s="4"/>
      <c r="AO47" s="4"/>
    </row>
    <row r="48" spans="1:41" x14ac:dyDescent="0.25">
      <c r="A48" s="24">
        <v>3167</v>
      </c>
      <c r="B48" s="25">
        <v>0</v>
      </c>
      <c r="C48" s="25">
        <v>2392518.4844192634</v>
      </c>
      <c r="D48" s="25">
        <v>0</v>
      </c>
      <c r="E48" s="25">
        <v>0</v>
      </c>
      <c r="F48" s="25">
        <v>0</v>
      </c>
      <c r="G48" s="25">
        <v>184685.63739376768</v>
      </c>
      <c r="H48" s="25">
        <v>12231226.076487252</v>
      </c>
      <c r="I48" s="25">
        <v>0</v>
      </c>
      <c r="J48" s="25">
        <v>8394.8016997167142</v>
      </c>
      <c r="K48" s="27"/>
      <c r="L48" s="27"/>
      <c r="M48" s="27"/>
      <c r="N48" s="27"/>
      <c r="O48" s="27"/>
      <c r="P48" s="27"/>
      <c r="Q48" s="27"/>
      <c r="R48" s="25"/>
      <c r="S48" s="27"/>
      <c r="U48"/>
      <c r="V48"/>
      <c r="AH48" s="4"/>
      <c r="AI48" s="4"/>
      <c r="AJ48" s="4"/>
      <c r="AK48" s="4"/>
      <c r="AL48" s="4"/>
      <c r="AM48" s="4"/>
      <c r="AN48" s="4"/>
      <c r="AO48" s="4"/>
    </row>
    <row r="49" spans="1:41" x14ac:dyDescent="0.25">
      <c r="A49" s="24">
        <v>3168</v>
      </c>
      <c r="B49" s="25">
        <v>0</v>
      </c>
      <c r="C49" s="25">
        <v>321170440.3187204</v>
      </c>
      <c r="D49" s="25">
        <v>0</v>
      </c>
      <c r="E49" s="25">
        <v>0</v>
      </c>
      <c r="F49" s="25">
        <v>41764.68664742788</v>
      </c>
      <c r="G49" s="25">
        <v>103438599.41968463</v>
      </c>
      <c r="H49" s="25">
        <v>815184036.32782102</v>
      </c>
      <c r="I49" s="25">
        <v>0</v>
      </c>
      <c r="J49" s="25">
        <v>32288279.247126494</v>
      </c>
      <c r="K49" s="27"/>
      <c r="L49" s="27"/>
      <c r="M49" s="27"/>
      <c r="N49" s="27"/>
      <c r="O49" s="27"/>
      <c r="P49" s="27"/>
      <c r="Q49" s="27"/>
      <c r="R49" s="25"/>
      <c r="S49" s="27"/>
      <c r="U49"/>
      <c r="V49"/>
      <c r="AH49" s="4"/>
      <c r="AI49" s="4"/>
      <c r="AJ49" s="4"/>
      <c r="AK49" s="4"/>
      <c r="AL49" s="4"/>
      <c r="AM49" s="4"/>
      <c r="AN49" s="4"/>
      <c r="AO49" s="4"/>
    </row>
    <row r="50" spans="1:41" x14ac:dyDescent="0.25">
      <c r="A50" s="24">
        <v>3170</v>
      </c>
      <c r="B50" s="25">
        <v>0</v>
      </c>
      <c r="C50" s="25">
        <v>423931.51266891888</v>
      </c>
      <c r="D50" s="25">
        <v>0</v>
      </c>
      <c r="E50" s="25">
        <v>0</v>
      </c>
      <c r="F50" s="25">
        <v>0</v>
      </c>
      <c r="G50" s="25">
        <v>4322438.952702703</v>
      </c>
      <c r="H50" s="25">
        <v>12111141.450168919</v>
      </c>
      <c r="I50" s="25">
        <v>0</v>
      </c>
      <c r="J50" s="25">
        <v>2826210.0844594594</v>
      </c>
      <c r="K50" s="27"/>
      <c r="L50" s="27"/>
      <c r="M50" s="27"/>
      <c r="N50" s="27"/>
      <c r="O50" s="27"/>
      <c r="P50" s="27"/>
      <c r="Q50" s="27"/>
      <c r="R50" s="25"/>
      <c r="S50" s="27"/>
      <c r="U50"/>
      <c r="V50"/>
      <c r="AH50" s="4"/>
      <c r="AI50" s="4"/>
      <c r="AJ50" s="4"/>
      <c r="AK50" s="4"/>
      <c r="AL50" s="4"/>
      <c r="AM50" s="4"/>
      <c r="AN50" s="4"/>
      <c r="AO50" s="4"/>
    </row>
    <row r="51" spans="1:41" x14ac:dyDescent="0.25">
      <c r="A51" s="24">
        <v>3171</v>
      </c>
      <c r="B51" s="25">
        <v>0</v>
      </c>
      <c r="C51" s="25">
        <v>161761.23941605838</v>
      </c>
      <c r="D51" s="25">
        <v>0</v>
      </c>
      <c r="E51" s="25">
        <v>0</v>
      </c>
      <c r="F51" s="25">
        <v>0</v>
      </c>
      <c r="G51" s="25">
        <v>937385.64379562042</v>
      </c>
      <c r="H51" s="25">
        <v>3882269.7459854013</v>
      </c>
      <c r="I51" s="25">
        <v>0</v>
      </c>
      <c r="J51" s="25">
        <v>700965.37080291973</v>
      </c>
      <c r="K51" s="27"/>
      <c r="L51" s="27"/>
      <c r="M51" s="27"/>
      <c r="N51" s="27"/>
      <c r="O51" s="27"/>
      <c r="P51" s="27"/>
      <c r="Q51" s="27"/>
      <c r="R51" s="25"/>
      <c r="S51" s="27"/>
      <c r="U51"/>
      <c r="V51"/>
      <c r="AH51" s="4"/>
      <c r="AI51" s="4"/>
      <c r="AJ51" s="4"/>
      <c r="AK51" s="4"/>
      <c r="AL51" s="4"/>
      <c r="AM51" s="4"/>
      <c r="AN51" s="4"/>
      <c r="AO51" s="4"/>
    </row>
    <row r="52" spans="1:41" x14ac:dyDescent="0.25">
      <c r="A52" s="24">
        <v>3172</v>
      </c>
      <c r="B52" s="25">
        <v>91171.611974033134</v>
      </c>
      <c r="C52" s="25">
        <v>15308542.483276293</v>
      </c>
      <c r="D52" s="25">
        <v>0</v>
      </c>
      <c r="E52" s="25">
        <v>1914603.8514546959</v>
      </c>
      <c r="F52" s="25">
        <v>600903.8061924912</v>
      </c>
      <c r="G52" s="25">
        <v>123993392.28468508</v>
      </c>
      <c r="H52" s="25">
        <v>497498621.55721503</v>
      </c>
      <c r="I52" s="25">
        <v>0</v>
      </c>
      <c r="J52" s="25">
        <v>5992461.4052023599</v>
      </c>
      <c r="K52" s="27">
        <v>0</v>
      </c>
      <c r="L52" s="27">
        <v>0</v>
      </c>
      <c r="M52" s="27">
        <v>0</v>
      </c>
      <c r="N52" s="27">
        <v>0</v>
      </c>
      <c r="O52" s="27">
        <v>0</v>
      </c>
      <c r="P52" s="27">
        <v>0</v>
      </c>
      <c r="Q52" s="27">
        <v>58123</v>
      </c>
      <c r="R52" s="25">
        <v>0</v>
      </c>
      <c r="S52" s="27">
        <v>0</v>
      </c>
      <c r="U52"/>
      <c r="V52"/>
      <c r="AH52" s="4"/>
      <c r="AI52" s="4"/>
      <c r="AJ52" s="4"/>
      <c r="AK52" s="4"/>
      <c r="AL52" s="4"/>
      <c r="AM52" s="4"/>
      <c r="AN52" s="4"/>
      <c r="AO52" s="4"/>
    </row>
    <row r="53" spans="1:41" x14ac:dyDescent="0.25">
      <c r="A53" s="24">
        <v>3173</v>
      </c>
      <c r="B53" s="25">
        <v>0</v>
      </c>
      <c r="C53" s="25">
        <v>0</v>
      </c>
      <c r="D53" s="25">
        <v>0</v>
      </c>
      <c r="E53" s="25">
        <v>0</v>
      </c>
      <c r="F53" s="25">
        <v>0</v>
      </c>
      <c r="G53" s="25">
        <v>56550.833333333328</v>
      </c>
      <c r="H53" s="25">
        <v>0</v>
      </c>
      <c r="I53" s="25">
        <v>0</v>
      </c>
      <c r="J53" s="25">
        <v>282754.16666666669</v>
      </c>
      <c r="K53" s="27"/>
      <c r="L53" s="27"/>
      <c r="M53" s="27"/>
      <c r="N53" s="27"/>
      <c r="O53" s="27"/>
      <c r="P53" s="27"/>
      <c r="Q53" s="27"/>
      <c r="R53" s="25"/>
      <c r="S53" s="27"/>
      <c r="U53"/>
      <c r="V53"/>
      <c r="AH53" s="4"/>
      <c r="AI53" s="4"/>
      <c r="AJ53" s="4"/>
      <c r="AK53" s="4"/>
      <c r="AL53" s="4"/>
      <c r="AM53" s="4"/>
      <c r="AN53" s="4"/>
      <c r="AO53" s="4"/>
    </row>
    <row r="54" spans="1:41" x14ac:dyDescent="0.25">
      <c r="A54" s="24">
        <v>3174</v>
      </c>
      <c r="B54" s="25">
        <v>0</v>
      </c>
      <c r="C54" s="25">
        <v>665954.92060619767</v>
      </c>
      <c r="D54" s="25">
        <v>0</v>
      </c>
      <c r="E54" s="25">
        <v>0</v>
      </c>
      <c r="F54" s="25">
        <v>0</v>
      </c>
      <c r="G54" s="25">
        <v>10404517.926261026</v>
      </c>
      <c r="H54" s="25">
        <v>37083823.07894142</v>
      </c>
      <c r="I54" s="25">
        <v>0</v>
      </c>
      <c r="J54" s="25">
        <v>6367680.0741913598</v>
      </c>
      <c r="K54" s="27"/>
      <c r="L54" s="27"/>
      <c r="M54" s="27"/>
      <c r="N54" s="27"/>
      <c r="O54" s="27"/>
      <c r="P54" s="27"/>
      <c r="Q54" s="27"/>
      <c r="R54" s="25"/>
      <c r="S54" s="27"/>
      <c r="U54"/>
      <c r="V54"/>
      <c r="AH54" s="4"/>
      <c r="AI54" s="4"/>
      <c r="AJ54" s="4"/>
      <c r="AK54" s="4"/>
      <c r="AL54" s="4"/>
      <c r="AM54" s="4"/>
      <c r="AN54" s="4"/>
      <c r="AO54" s="4"/>
    </row>
    <row r="55" spans="1:41" x14ac:dyDescent="0.25">
      <c r="A55" s="24">
        <v>3177</v>
      </c>
      <c r="B55" s="25">
        <v>123159.18596504885</v>
      </c>
      <c r="C55" s="25">
        <v>13182138.204459062</v>
      </c>
      <c r="D55" s="25">
        <v>0</v>
      </c>
      <c r="E55" s="25">
        <v>180633.47274873831</v>
      </c>
      <c r="F55" s="25">
        <v>143685.71695922365</v>
      </c>
      <c r="G55" s="25">
        <v>173018129.74989945</v>
      </c>
      <c r="H55" s="25">
        <v>421302943.34923911</v>
      </c>
      <c r="I55" s="25">
        <v>0</v>
      </c>
      <c r="J55" s="25">
        <v>24915103.320729382</v>
      </c>
      <c r="K55" s="27"/>
      <c r="L55" s="27"/>
      <c r="M55" s="27"/>
      <c r="N55" s="27"/>
      <c r="O55" s="27"/>
      <c r="P55" s="27"/>
      <c r="Q55" s="27"/>
      <c r="R55" s="25"/>
      <c r="S55" s="27"/>
      <c r="U55"/>
      <c r="V55"/>
      <c r="AH55" s="4"/>
      <c r="AI55" s="4"/>
      <c r="AJ55" s="4"/>
      <c r="AK55" s="4"/>
      <c r="AL55" s="4"/>
      <c r="AM55" s="4"/>
      <c r="AN55" s="4"/>
      <c r="AO55" s="4"/>
    </row>
    <row r="56" spans="1:41" x14ac:dyDescent="0.25">
      <c r="A56" s="24">
        <v>3178</v>
      </c>
      <c r="B56" s="25">
        <v>0</v>
      </c>
      <c r="C56" s="25">
        <v>4037665.0301477555</v>
      </c>
      <c r="D56" s="25">
        <v>0</v>
      </c>
      <c r="E56" s="25">
        <v>0</v>
      </c>
      <c r="F56" s="25">
        <v>0</v>
      </c>
      <c r="G56" s="25">
        <v>25518372.2598533</v>
      </c>
      <c r="H56" s="25">
        <v>85548285.067911416</v>
      </c>
      <c r="I56" s="25">
        <v>0</v>
      </c>
      <c r="J56" s="25">
        <v>2169061.6420875303</v>
      </c>
      <c r="K56" s="27"/>
      <c r="L56" s="27"/>
      <c r="M56" s="27"/>
      <c r="N56" s="27"/>
      <c r="O56" s="27"/>
      <c r="P56" s="27"/>
      <c r="Q56" s="27"/>
      <c r="R56" s="25"/>
      <c r="S56" s="27"/>
      <c r="U56"/>
      <c r="V56"/>
      <c r="AH56" s="4"/>
      <c r="AI56" s="4"/>
      <c r="AJ56" s="4"/>
      <c r="AK56" s="4"/>
      <c r="AL56" s="4"/>
      <c r="AM56" s="4"/>
      <c r="AN56" s="4"/>
      <c r="AO56" s="4"/>
    </row>
    <row r="57" spans="1:41" x14ac:dyDescent="0.25">
      <c r="A57" s="24">
        <v>3179</v>
      </c>
      <c r="B57" s="25">
        <v>0</v>
      </c>
      <c r="C57" s="25">
        <v>8205.9826464208254</v>
      </c>
      <c r="D57" s="25">
        <v>0</v>
      </c>
      <c r="E57" s="25">
        <v>0</v>
      </c>
      <c r="F57" s="25">
        <v>0</v>
      </c>
      <c r="G57" s="25">
        <v>131295.72234273321</v>
      </c>
      <c r="H57" s="25">
        <v>1698638.4078091106</v>
      </c>
      <c r="I57" s="25">
        <v>0</v>
      </c>
      <c r="J57" s="25">
        <v>53338.887201735357</v>
      </c>
      <c r="K57" s="27"/>
      <c r="L57" s="27"/>
      <c r="M57" s="27"/>
      <c r="N57" s="27"/>
      <c r="O57" s="27"/>
      <c r="P57" s="27"/>
      <c r="Q57" s="27"/>
      <c r="R57" s="25"/>
      <c r="S57" s="27"/>
      <c r="U57"/>
      <c r="V57"/>
      <c r="AH57" s="4"/>
      <c r="AI57" s="4"/>
      <c r="AJ57" s="4"/>
      <c r="AK57" s="4"/>
      <c r="AL57" s="4"/>
      <c r="AM57" s="4"/>
      <c r="AN57" s="4"/>
      <c r="AO57" s="4"/>
    </row>
    <row r="58" spans="1:41" x14ac:dyDescent="0.25">
      <c r="A58" s="24">
        <v>3180</v>
      </c>
      <c r="B58" s="25">
        <v>52513.12591302317</v>
      </c>
      <c r="C58" s="25">
        <v>18339199.357317325</v>
      </c>
      <c r="D58" s="25">
        <v>0</v>
      </c>
      <c r="E58" s="25">
        <v>0</v>
      </c>
      <c r="F58" s="25">
        <v>290841.92813366675</v>
      </c>
      <c r="G58" s="25">
        <v>437082904.85898817</v>
      </c>
      <c r="H58" s="25">
        <v>1581533773.6512947</v>
      </c>
      <c r="I58" s="25">
        <v>0</v>
      </c>
      <c r="J58" s="25">
        <v>38241674.078353107</v>
      </c>
      <c r="K58" s="27"/>
      <c r="L58" s="27"/>
      <c r="M58" s="27"/>
      <c r="N58" s="27"/>
      <c r="O58" s="27"/>
      <c r="P58" s="27"/>
      <c r="Q58" s="27"/>
      <c r="R58" s="25"/>
      <c r="S58" s="27"/>
      <c r="U58"/>
      <c r="V58"/>
      <c r="AH58" s="4"/>
      <c r="AI58" s="4"/>
      <c r="AJ58" s="4"/>
      <c r="AK58" s="4"/>
      <c r="AL58" s="4"/>
      <c r="AM58" s="4"/>
      <c r="AN58" s="4"/>
      <c r="AO58" s="4"/>
    </row>
    <row r="59" spans="1:41" x14ac:dyDescent="0.25">
      <c r="A59" s="24">
        <v>3181</v>
      </c>
      <c r="B59" s="25">
        <v>0</v>
      </c>
      <c r="C59" s="25">
        <v>1536193.1006527799</v>
      </c>
      <c r="D59" s="25">
        <v>0</v>
      </c>
      <c r="E59" s="25">
        <v>0</v>
      </c>
      <c r="F59" s="25">
        <v>333780.17631984485</v>
      </c>
      <c r="G59" s="25">
        <v>62091155.691306084</v>
      </c>
      <c r="H59" s="25">
        <v>147687674.40176266</v>
      </c>
      <c r="I59" s="25">
        <v>0</v>
      </c>
      <c r="J59" s="25">
        <v>20601877.629958618</v>
      </c>
      <c r="K59" s="27"/>
      <c r="L59" s="27"/>
      <c r="M59" s="27"/>
      <c r="N59" s="27"/>
      <c r="O59" s="27"/>
      <c r="P59" s="27"/>
      <c r="Q59" s="27"/>
      <c r="R59" s="25"/>
      <c r="S59" s="27"/>
      <c r="U59"/>
      <c r="V59"/>
      <c r="AH59" s="4"/>
      <c r="AI59" s="4"/>
      <c r="AJ59" s="4"/>
      <c r="AK59" s="4"/>
      <c r="AL59" s="4"/>
      <c r="AM59" s="4"/>
      <c r="AN59" s="4"/>
      <c r="AO59" s="4"/>
    </row>
    <row r="60" spans="1:41" x14ac:dyDescent="0.25">
      <c r="A60" s="24">
        <v>3184</v>
      </c>
      <c r="B60" s="25">
        <v>0</v>
      </c>
      <c r="C60" s="25">
        <v>2043710.8349420847</v>
      </c>
      <c r="D60" s="25">
        <v>0</v>
      </c>
      <c r="E60" s="25">
        <v>0</v>
      </c>
      <c r="F60" s="25">
        <v>0</v>
      </c>
      <c r="G60" s="25">
        <v>6009930.8397683399</v>
      </c>
      <c r="H60" s="25">
        <v>31754836.245173749</v>
      </c>
      <c r="I60" s="25">
        <v>0</v>
      </c>
      <c r="J60" s="25">
        <v>12149422.080115831</v>
      </c>
      <c r="K60" s="27"/>
      <c r="L60" s="27"/>
      <c r="M60" s="27"/>
      <c r="N60" s="27"/>
      <c r="O60" s="27"/>
      <c r="P60" s="27"/>
      <c r="Q60" s="27"/>
      <c r="R60" s="25"/>
      <c r="S60" s="27"/>
      <c r="U60"/>
      <c r="V60"/>
      <c r="AH60" s="4"/>
      <c r="AI60" s="4"/>
      <c r="AJ60" s="4"/>
      <c r="AK60" s="4"/>
      <c r="AL60" s="4"/>
      <c r="AM60" s="4"/>
      <c r="AN60" s="4"/>
      <c r="AO60" s="4"/>
    </row>
    <row r="61" spans="1:41" x14ac:dyDescent="0.25">
      <c r="A61" s="24">
        <v>3185</v>
      </c>
      <c r="B61" s="25">
        <v>0</v>
      </c>
      <c r="C61" s="25">
        <v>2578903.6655134922</v>
      </c>
      <c r="D61" s="25">
        <v>0</v>
      </c>
      <c r="E61" s="25">
        <v>186631.18632005533</v>
      </c>
      <c r="F61" s="25">
        <v>0</v>
      </c>
      <c r="G61" s="25">
        <v>4487631.7074231496</v>
      </c>
      <c r="H61" s="25">
        <v>32859813.645942472</v>
      </c>
      <c r="I61" s="25">
        <v>0</v>
      </c>
      <c r="J61" s="25">
        <v>2799467.7948008301</v>
      </c>
      <c r="K61" s="27"/>
      <c r="L61" s="27"/>
      <c r="M61" s="27"/>
      <c r="N61" s="27"/>
      <c r="O61" s="27"/>
      <c r="P61" s="27"/>
      <c r="Q61" s="27"/>
      <c r="R61" s="25"/>
      <c r="S61" s="27"/>
      <c r="U61"/>
      <c r="V61"/>
      <c r="AH61" s="4"/>
      <c r="AI61" s="4"/>
      <c r="AJ61" s="4"/>
      <c r="AK61" s="4"/>
      <c r="AL61" s="4"/>
      <c r="AM61" s="4"/>
      <c r="AN61" s="4"/>
      <c r="AO61" s="4"/>
    </row>
    <row r="62" spans="1:41" x14ac:dyDescent="0.25">
      <c r="A62" s="24">
        <v>3186</v>
      </c>
      <c r="B62" s="25">
        <v>0</v>
      </c>
      <c r="C62" s="25">
        <v>302749.05048187246</v>
      </c>
      <c r="D62" s="25">
        <v>0</v>
      </c>
      <c r="E62" s="25">
        <v>0</v>
      </c>
      <c r="F62" s="25">
        <v>0</v>
      </c>
      <c r="G62" s="25">
        <v>746212.44837081234</v>
      </c>
      <c r="H62" s="25">
        <v>6251128.2817806331</v>
      </c>
      <c r="I62" s="25">
        <v>0</v>
      </c>
      <c r="J62" s="25">
        <v>1991321.219366682</v>
      </c>
      <c r="K62" s="27"/>
      <c r="L62" s="27"/>
      <c r="M62" s="27"/>
      <c r="N62" s="27"/>
      <c r="O62" s="27"/>
      <c r="P62" s="27"/>
      <c r="Q62" s="27"/>
      <c r="R62" s="25"/>
      <c r="S62" s="27"/>
      <c r="U62"/>
      <c r="V62"/>
      <c r="AH62" s="4"/>
      <c r="AI62" s="4"/>
      <c r="AJ62" s="4"/>
      <c r="AK62" s="4"/>
      <c r="AL62" s="4"/>
      <c r="AM62" s="4"/>
      <c r="AN62" s="4"/>
      <c r="AO62" s="4"/>
    </row>
    <row r="63" spans="1:41" x14ac:dyDescent="0.25">
      <c r="A63" s="24">
        <v>3187</v>
      </c>
      <c r="B63" s="25">
        <v>0</v>
      </c>
      <c r="C63" s="25">
        <v>401564.25749741471</v>
      </c>
      <c r="D63" s="25">
        <v>0</v>
      </c>
      <c r="E63" s="25">
        <v>0</v>
      </c>
      <c r="F63" s="25">
        <v>0</v>
      </c>
      <c r="G63" s="25">
        <v>786040.6742502586</v>
      </c>
      <c r="H63" s="25">
        <v>9376952.6085832473</v>
      </c>
      <c r="I63" s="25">
        <v>0</v>
      </c>
      <c r="J63" s="25">
        <v>5959384.4596690796</v>
      </c>
      <c r="K63" s="27"/>
      <c r="L63" s="27"/>
      <c r="M63" s="27"/>
      <c r="N63" s="27"/>
      <c r="O63" s="27"/>
      <c r="P63" s="27"/>
      <c r="Q63" s="27"/>
      <c r="R63" s="25"/>
      <c r="S63" s="27"/>
      <c r="U63"/>
      <c r="V63"/>
      <c r="AH63" s="4"/>
      <c r="AI63" s="4"/>
      <c r="AJ63" s="4"/>
      <c r="AK63" s="4"/>
      <c r="AL63" s="4"/>
      <c r="AM63" s="4"/>
      <c r="AN63" s="4"/>
      <c r="AO63" s="4"/>
    </row>
    <row r="64" spans="1:41" x14ac:dyDescent="0.25">
      <c r="A64" s="24">
        <v>3189</v>
      </c>
      <c r="B64" s="25">
        <v>18044.578737680855</v>
      </c>
      <c r="C64" s="25">
        <v>2855554.5852379953</v>
      </c>
      <c r="D64" s="25">
        <v>0</v>
      </c>
      <c r="E64" s="25">
        <v>0</v>
      </c>
      <c r="F64" s="25">
        <v>0</v>
      </c>
      <c r="G64" s="25">
        <v>7655412.5294611026</v>
      </c>
      <c r="H64" s="25">
        <v>10984637.306563221</v>
      </c>
      <c r="I64" s="25">
        <v>0</v>
      </c>
      <c r="J64" s="25">
        <v>0</v>
      </c>
      <c r="K64" s="27"/>
      <c r="L64" s="27"/>
      <c r="M64" s="27"/>
      <c r="N64" s="27"/>
      <c r="O64" s="27"/>
      <c r="P64" s="27"/>
      <c r="Q64" s="27"/>
      <c r="R64" s="25"/>
      <c r="S64" s="27"/>
      <c r="U64"/>
      <c r="V64"/>
      <c r="AH64" s="4"/>
      <c r="AI64" s="4"/>
      <c r="AJ64" s="4"/>
      <c r="AK64" s="4"/>
      <c r="AL64" s="4"/>
      <c r="AM64" s="4"/>
      <c r="AN64" s="4"/>
      <c r="AO64" s="4"/>
    </row>
    <row r="65" spans="1:41" x14ac:dyDescent="0.25">
      <c r="A65" s="24">
        <v>3190</v>
      </c>
      <c r="B65" s="25">
        <v>0</v>
      </c>
      <c r="C65" s="25">
        <v>60199.33059735522</v>
      </c>
      <c r="D65" s="25">
        <v>0</v>
      </c>
      <c r="E65" s="25">
        <v>0</v>
      </c>
      <c r="F65" s="25">
        <v>0</v>
      </c>
      <c r="G65" s="25">
        <v>2236636.6675786595</v>
      </c>
      <c r="H65" s="25">
        <v>16452940.124031007</v>
      </c>
      <c r="I65" s="25">
        <v>0</v>
      </c>
      <c r="J65" s="25">
        <v>1560551.8777929777</v>
      </c>
      <c r="K65" s="27"/>
      <c r="L65" s="27"/>
      <c r="M65" s="27"/>
      <c r="N65" s="27"/>
      <c r="O65" s="27"/>
      <c r="P65" s="27"/>
      <c r="Q65" s="27"/>
      <c r="R65" s="25"/>
      <c r="S65" s="27"/>
      <c r="U65"/>
      <c r="V65"/>
      <c r="AH65" s="4"/>
      <c r="AI65" s="4"/>
      <c r="AJ65" s="4"/>
      <c r="AK65" s="4"/>
      <c r="AL65" s="4"/>
      <c r="AM65" s="4"/>
      <c r="AN65" s="4"/>
      <c r="AO65" s="4"/>
    </row>
    <row r="66" spans="1:41" x14ac:dyDescent="0.25">
      <c r="A66" s="24">
        <v>3191</v>
      </c>
      <c r="B66" s="25">
        <v>13920.2377701934</v>
      </c>
      <c r="C66" s="25">
        <v>97441.664391353799</v>
      </c>
      <c r="D66" s="25">
        <v>0</v>
      </c>
      <c r="E66" s="25">
        <v>0</v>
      </c>
      <c r="F66" s="25">
        <v>0</v>
      </c>
      <c r="G66" s="25">
        <v>1568346.7887751232</v>
      </c>
      <c r="H66" s="25">
        <v>21256203.075085327</v>
      </c>
      <c r="I66" s="25">
        <v>0</v>
      </c>
      <c r="J66" s="25">
        <v>1535866.2339780054</v>
      </c>
      <c r="K66" s="27"/>
      <c r="L66" s="27"/>
      <c r="M66" s="27"/>
      <c r="N66" s="27"/>
      <c r="O66" s="27"/>
      <c r="P66" s="27"/>
      <c r="Q66" s="27"/>
      <c r="R66" s="25"/>
      <c r="S66" s="27"/>
      <c r="U66"/>
      <c r="V66"/>
      <c r="AH66" s="4"/>
      <c r="AI66" s="4"/>
      <c r="AJ66" s="4"/>
      <c r="AK66" s="4"/>
      <c r="AL66" s="4"/>
      <c r="AM66" s="4"/>
      <c r="AN66" s="4"/>
      <c r="AO66" s="4"/>
    </row>
    <row r="67" spans="1:41" x14ac:dyDescent="0.25">
      <c r="A67" s="24">
        <v>3192</v>
      </c>
      <c r="B67" s="25">
        <v>42042.242774566468</v>
      </c>
      <c r="C67" s="25">
        <v>112112.64739884392</v>
      </c>
      <c r="D67" s="25">
        <v>0</v>
      </c>
      <c r="E67" s="25">
        <v>0</v>
      </c>
      <c r="F67" s="25">
        <v>0</v>
      </c>
      <c r="G67" s="25">
        <v>448450.5895953757</v>
      </c>
      <c r="H67" s="25">
        <v>1821830.5202312139</v>
      </c>
      <c r="I67" s="25">
        <v>0</v>
      </c>
      <c r="J67" s="25">
        <v>0</v>
      </c>
      <c r="K67" s="27"/>
      <c r="L67" s="27"/>
      <c r="M67" s="27"/>
      <c r="N67" s="27"/>
      <c r="O67" s="27"/>
      <c r="P67" s="27"/>
      <c r="Q67" s="27"/>
      <c r="R67" s="25"/>
      <c r="S67" s="27"/>
      <c r="U67"/>
      <c r="V67"/>
      <c r="AH67" s="4"/>
      <c r="AI67" s="4"/>
      <c r="AJ67" s="4"/>
      <c r="AK67" s="4"/>
      <c r="AL67" s="4"/>
      <c r="AM67" s="4"/>
      <c r="AN67" s="4"/>
      <c r="AO67" s="4"/>
    </row>
    <row r="68" spans="1:41" x14ac:dyDescent="0.25">
      <c r="A68" s="24">
        <v>3193</v>
      </c>
      <c r="B68" s="25">
        <v>7333461.4226160757</v>
      </c>
      <c r="C68" s="25">
        <v>11191416.682101848</v>
      </c>
      <c r="D68" s="25">
        <v>0</v>
      </c>
      <c r="E68" s="25">
        <v>0</v>
      </c>
      <c r="F68" s="25">
        <v>0</v>
      </c>
      <c r="G68" s="25">
        <v>22956507.008736894</v>
      </c>
      <c r="H68" s="25">
        <v>124558890.06927109</v>
      </c>
      <c r="I68" s="25">
        <v>71709.205566650024</v>
      </c>
      <c r="J68" s="25">
        <v>25399400.611707438</v>
      </c>
      <c r="K68" s="27"/>
      <c r="L68" s="27"/>
      <c r="M68" s="27"/>
      <c r="N68" s="27"/>
      <c r="O68" s="27"/>
      <c r="P68" s="27"/>
      <c r="Q68" s="27"/>
      <c r="R68" s="25"/>
      <c r="S68" s="27"/>
      <c r="U68"/>
      <c r="V68"/>
      <c r="AH68" s="4"/>
      <c r="AI68" s="4"/>
      <c r="AJ68" s="4"/>
      <c r="AK68" s="4"/>
      <c r="AL68" s="4"/>
      <c r="AM68" s="4"/>
      <c r="AN68" s="4"/>
      <c r="AO68" s="4"/>
    </row>
    <row r="69" spans="1:41" x14ac:dyDescent="0.25">
      <c r="A69" s="24">
        <v>3194</v>
      </c>
      <c r="B69" s="25">
        <v>92037424.928673908</v>
      </c>
      <c r="C69" s="25">
        <v>163407185.78548074</v>
      </c>
      <c r="D69" s="25">
        <v>0</v>
      </c>
      <c r="E69" s="25">
        <v>236339.68250209739</v>
      </c>
      <c r="F69" s="25">
        <v>0</v>
      </c>
      <c r="G69" s="25">
        <v>211408257.6275394</v>
      </c>
      <c r="H69" s="25">
        <v>656122367.95526147</v>
      </c>
      <c r="I69" s="25">
        <v>101409016.82870607</v>
      </c>
      <c r="J69" s="25">
        <v>5705915.1918363506</v>
      </c>
      <c r="K69" s="27"/>
      <c r="L69" s="27"/>
      <c r="M69" s="27"/>
      <c r="N69" s="27"/>
      <c r="O69" s="27"/>
      <c r="P69" s="27"/>
      <c r="Q69" s="27"/>
      <c r="R69" s="25"/>
      <c r="S69" s="27"/>
      <c r="U69"/>
      <c r="V69"/>
      <c r="AH69" s="4"/>
      <c r="AI69" s="4"/>
      <c r="AJ69" s="4"/>
      <c r="AK69" s="4"/>
      <c r="AL69" s="4"/>
      <c r="AM69" s="4"/>
      <c r="AN69" s="4"/>
      <c r="AO69" s="4"/>
    </row>
    <row r="70" spans="1:41" x14ac:dyDescent="0.25">
      <c r="A70" s="24">
        <v>3195</v>
      </c>
      <c r="B70" s="25">
        <v>2897282.7517350158</v>
      </c>
      <c r="C70" s="25">
        <v>3057972.3833438484</v>
      </c>
      <c r="D70" s="25">
        <v>0</v>
      </c>
      <c r="E70" s="25">
        <v>0</v>
      </c>
      <c r="F70" s="25">
        <v>0</v>
      </c>
      <c r="G70" s="25">
        <v>49010337.640694007</v>
      </c>
      <c r="H70" s="25">
        <v>97485043.176025242</v>
      </c>
      <c r="I70" s="25">
        <v>0</v>
      </c>
      <c r="J70" s="25">
        <v>1908798.0482018928</v>
      </c>
      <c r="K70" s="27"/>
      <c r="L70" s="27"/>
      <c r="M70" s="27"/>
      <c r="N70" s="27"/>
      <c r="O70" s="27"/>
      <c r="P70" s="27"/>
      <c r="Q70" s="27"/>
      <c r="R70" s="25"/>
      <c r="S70" s="27"/>
      <c r="U70"/>
      <c r="V70"/>
      <c r="AH70" s="4"/>
      <c r="AI70" s="4"/>
      <c r="AJ70" s="4"/>
      <c r="AK70" s="4"/>
      <c r="AL70" s="4"/>
      <c r="AM70" s="4"/>
      <c r="AN70" s="4"/>
      <c r="AO70" s="4"/>
    </row>
    <row r="71" spans="1:41" x14ac:dyDescent="0.25">
      <c r="A71" s="24">
        <v>3196</v>
      </c>
      <c r="B71" s="25">
        <v>557365.55070900125</v>
      </c>
      <c r="C71" s="25">
        <v>3857166.9084463627</v>
      </c>
      <c r="D71" s="25">
        <v>0</v>
      </c>
      <c r="E71" s="25">
        <v>0</v>
      </c>
      <c r="F71" s="25">
        <v>0</v>
      </c>
      <c r="G71" s="25">
        <v>1016082.3313810112</v>
      </c>
      <c r="H71" s="25">
        <v>14743058.682028361</v>
      </c>
      <c r="I71" s="25">
        <v>0</v>
      </c>
      <c r="J71" s="25">
        <v>11827987.527435265</v>
      </c>
      <c r="K71" s="27"/>
      <c r="L71" s="27"/>
      <c r="M71" s="27"/>
      <c r="N71" s="27"/>
      <c r="O71" s="27"/>
      <c r="P71" s="27"/>
      <c r="Q71" s="27"/>
      <c r="R71" s="25"/>
      <c r="S71" s="27"/>
      <c r="U71"/>
      <c r="V71"/>
      <c r="AH71" s="4"/>
      <c r="AI71" s="4"/>
      <c r="AJ71" s="4"/>
      <c r="AK71" s="4"/>
      <c r="AL71" s="4"/>
      <c r="AM71" s="4"/>
      <c r="AN71" s="4"/>
      <c r="AO71" s="4"/>
    </row>
    <row r="72" spans="1:41" x14ac:dyDescent="0.25">
      <c r="A72" s="24">
        <v>3197</v>
      </c>
      <c r="B72" s="25">
        <v>34963.489751887813</v>
      </c>
      <c r="C72" s="25">
        <v>369614.03451995685</v>
      </c>
      <c r="D72" s="25">
        <v>0</v>
      </c>
      <c r="E72" s="25">
        <v>0</v>
      </c>
      <c r="F72" s="25">
        <v>0</v>
      </c>
      <c r="G72" s="25">
        <v>804160.26429341966</v>
      </c>
      <c r="H72" s="25">
        <v>5694054.0453074435</v>
      </c>
      <c r="I72" s="25">
        <v>0</v>
      </c>
      <c r="J72" s="25">
        <v>2357538.1661272924</v>
      </c>
      <c r="K72" s="27"/>
      <c r="L72" s="27"/>
      <c r="M72" s="27"/>
      <c r="N72" s="27"/>
      <c r="O72" s="27"/>
      <c r="P72" s="27"/>
      <c r="Q72" s="27"/>
      <c r="R72" s="25"/>
      <c r="S72" s="27"/>
      <c r="U72"/>
      <c r="V72"/>
      <c r="AH72" s="4"/>
      <c r="AI72" s="4"/>
      <c r="AJ72" s="4"/>
      <c r="AK72" s="4"/>
      <c r="AL72" s="4"/>
      <c r="AM72" s="4"/>
      <c r="AN72" s="4"/>
      <c r="AO72" s="4"/>
    </row>
    <row r="73" spans="1:41" x14ac:dyDescent="0.25">
      <c r="A73" s="24">
        <v>3199</v>
      </c>
      <c r="B73" s="25">
        <v>0</v>
      </c>
      <c r="C73" s="25">
        <v>0</v>
      </c>
      <c r="D73" s="25">
        <v>0</v>
      </c>
      <c r="E73" s="25">
        <v>0</v>
      </c>
      <c r="F73" s="25">
        <v>0</v>
      </c>
      <c r="G73" s="25">
        <v>404056.96975088969</v>
      </c>
      <c r="H73" s="25">
        <v>1740936.8202846977</v>
      </c>
      <c r="I73" s="25">
        <v>0</v>
      </c>
      <c r="J73" s="25">
        <v>658463.20996441285</v>
      </c>
      <c r="K73" s="27"/>
      <c r="L73" s="27"/>
      <c r="M73" s="27"/>
      <c r="N73" s="27"/>
      <c r="O73" s="27"/>
      <c r="P73" s="27"/>
      <c r="Q73" s="27"/>
      <c r="R73" s="25"/>
      <c r="S73" s="27"/>
      <c r="U73"/>
      <c r="V73"/>
      <c r="AH73" s="4"/>
      <c r="AI73" s="4"/>
      <c r="AJ73" s="4"/>
      <c r="AK73" s="4"/>
      <c r="AL73" s="4"/>
      <c r="AM73" s="4"/>
      <c r="AN73" s="4"/>
      <c r="AO73" s="4"/>
    </row>
    <row r="74" spans="1:41" x14ac:dyDescent="0.25">
      <c r="A74" s="24">
        <v>3202</v>
      </c>
      <c r="B74" s="25">
        <v>0</v>
      </c>
      <c r="C74" s="25">
        <v>262166.9132172424</v>
      </c>
      <c r="D74" s="25">
        <v>0</v>
      </c>
      <c r="E74" s="25">
        <v>0</v>
      </c>
      <c r="F74" s="25">
        <v>0</v>
      </c>
      <c r="G74" s="25">
        <v>5342269.1749928631</v>
      </c>
      <c r="H74" s="25">
        <v>24722834.570939194</v>
      </c>
      <c r="I74" s="25">
        <v>0</v>
      </c>
      <c r="J74" s="25">
        <v>4328227.3408506997</v>
      </c>
      <c r="K74" s="27"/>
      <c r="L74" s="27"/>
      <c r="M74" s="27"/>
      <c r="N74" s="27"/>
      <c r="O74" s="27"/>
      <c r="P74" s="27"/>
      <c r="Q74" s="27"/>
      <c r="R74" s="25"/>
      <c r="S74" s="27"/>
      <c r="U74"/>
      <c r="V74"/>
      <c r="AH74" s="4"/>
      <c r="AI74" s="4"/>
      <c r="AJ74" s="4"/>
      <c r="AK74" s="4"/>
      <c r="AL74" s="4"/>
      <c r="AM74" s="4"/>
      <c r="AN74" s="4"/>
      <c r="AO74" s="4"/>
    </row>
    <row r="75" spans="1:41" x14ac:dyDescent="0.25">
      <c r="A75" s="24">
        <v>3205</v>
      </c>
      <c r="B75" s="25">
        <v>0</v>
      </c>
      <c r="C75" s="25">
        <v>0</v>
      </c>
      <c r="D75" s="25">
        <v>0</v>
      </c>
      <c r="E75" s="25">
        <v>0</v>
      </c>
      <c r="F75" s="25">
        <v>0</v>
      </c>
      <c r="G75" s="25">
        <v>915419.21966205828</v>
      </c>
      <c r="H75" s="25">
        <v>1950240.9462365592</v>
      </c>
      <c r="I75" s="25">
        <v>0</v>
      </c>
      <c r="J75" s="25">
        <v>373132.83410138247</v>
      </c>
      <c r="K75" s="27"/>
      <c r="L75" s="27"/>
      <c r="M75" s="27"/>
      <c r="N75" s="27"/>
      <c r="O75" s="27"/>
      <c r="P75" s="27"/>
      <c r="Q75" s="27"/>
      <c r="R75" s="25"/>
      <c r="S75" s="27"/>
      <c r="U75"/>
      <c r="V75"/>
      <c r="AH75" s="4"/>
      <c r="AI75" s="4"/>
      <c r="AJ75" s="4"/>
      <c r="AK75" s="4"/>
      <c r="AL75" s="4"/>
      <c r="AM75" s="4"/>
      <c r="AN75" s="4"/>
      <c r="AO75" s="4"/>
    </row>
    <row r="76" spans="1:41" x14ac:dyDescent="0.25">
      <c r="A76" s="24">
        <v>3206</v>
      </c>
      <c r="B76" s="25">
        <v>0</v>
      </c>
      <c r="C76" s="25">
        <v>5001.5160000000005</v>
      </c>
      <c r="D76" s="25">
        <v>0</v>
      </c>
      <c r="E76" s="25">
        <v>0</v>
      </c>
      <c r="F76" s="25">
        <v>0</v>
      </c>
      <c r="G76" s="25">
        <v>135040.932</v>
      </c>
      <c r="H76" s="25">
        <v>920278.94400000002</v>
      </c>
      <c r="I76" s="25">
        <v>0</v>
      </c>
      <c r="J76" s="25">
        <v>190057.60800000001</v>
      </c>
      <c r="K76" s="27"/>
      <c r="L76" s="27"/>
      <c r="M76" s="27"/>
      <c r="N76" s="27"/>
      <c r="O76" s="27"/>
      <c r="P76" s="27"/>
      <c r="Q76" s="27"/>
      <c r="R76" s="25"/>
      <c r="S76" s="27"/>
      <c r="U76"/>
      <c r="V76"/>
      <c r="AH76" s="4"/>
      <c r="AI76" s="4"/>
      <c r="AJ76" s="4"/>
      <c r="AK76" s="4"/>
      <c r="AL76" s="4"/>
      <c r="AM76" s="4"/>
      <c r="AN76" s="4"/>
      <c r="AO76" s="4"/>
    </row>
    <row r="77" spans="1:41" x14ac:dyDescent="0.25">
      <c r="A77" s="24">
        <v>3207</v>
      </c>
      <c r="B77" s="25">
        <v>0</v>
      </c>
      <c r="C77" s="25">
        <v>0</v>
      </c>
      <c r="D77" s="25">
        <v>0</v>
      </c>
      <c r="E77" s="25">
        <v>0</v>
      </c>
      <c r="F77" s="25">
        <v>0</v>
      </c>
      <c r="G77" s="25">
        <v>1349795.6573116691</v>
      </c>
      <c r="H77" s="25">
        <v>1964254.8744460857</v>
      </c>
      <c r="I77" s="25">
        <v>0</v>
      </c>
      <c r="J77" s="25">
        <v>95694.468242245202</v>
      </c>
      <c r="K77" s="27"/>
      <c r="L77" s="27"/>
      <c r="M77" s="27"/>
      <c r="N77" s="27"/>
      <c r="O77" s="27"/>
      <c r="P77" s="27"/>
      <c r="Q77" s="27"/>
      <c r="R77" s="25"/>
      <c r="S77" s="27"/>
      <c r="U77"/>
      <c r="V77"/>
      <c r="AH77" s="4"/>
      <c r="AI77" s="4"/>
      <c r="AJ77" s="4"/>
      <c r="AK77" s="4"/>
      <c r="AL77" s="4"/>
      <c r="AM77" s="4"/>
      <c r="AN77" s="4"/>
      <c r="AO77" s="4"/>
    </row>
    <row r="78" spans="1:41" x14ac:dyDescent="0.25">
      <c r="A78" s="24">
        <v>3208</v>
      </c>
      <c r="B78" s="25">
        <v>0</v>
      </c>
      <c r="C78" s="25">
        <v>179880.32107023412</v>
      </c>
      <c r="D78" s="25">
        <v>0</v>
      </c>
      <c r="E78" s="25">
        <v>0</v>
      </c>
      <c r="F78" s="25">
        <v>0</v>
      </c>
      <c r="G78" s="25">
        <v>169886.96989966554</v>
      </c>
      <c r="H78" s="25">
        <v>1144238.7090301004</v>
      </c>
      <c r="I78" s="25">
        <v>0</v>
      </c>
      <c r="J78" s="25">
        <v>0</v>
      </c>
      <c r="K78" s="27"/>
      <c r="L78" s="27"/>
      <c r="M78" s="27"/>
      <c r="N78" s="27"/>
      <c r="O78" s="27"/>
      <c r="P78" s="27"/>
      <c r="Q78" s="27"/>
      <c r="R78" s="25"/>
      <c r="S78" s="27"/>
      <c r="U78"/>
      <c r="V78"/>
      <c r="AH78" s="4"/>
      <c r="AI78" s="4"/>
      <c r="AJ78" s="4"/>
      <c r="AK78" s="4"/>
      <c r="AL78" s="4"/>
      <c r="AM78" s="4"/>
      <c r="AN78" s="4"/>
      <c r="AO78" s="4"/>
    </row>
    <row r="79" spans="1:41" x14ac:dyDescent="0.25">
      <c r="A79" s="24">
        <v>3209</v>
      </c>
      <c r="B79" s="25">
        <v>0</v>
      </c>
      <c r="C79" s="25">
        <v>36754.127586206894</v>
      </c>
      <c r="D79" s="25">
        <v>0</v>
      </c>
      <c r="E79" s="25">
        <v>0</v>
      </c>
      <c r="F79" s="25">
        <v>0</v>
      </c>
      <c r="G79" s="25">
        <v>31503.537931034483</v>
      </c>
      <c r="H79" s="25">
        <v>1391406.2586206896</v>
      </c>
      <c r="I79" s="25">
        <v>0</v>
      </c>
      <c r="J79" s="25">
        <v>63007.075862068967</v>
      </c>
      <c r="K79" s="27"/>
      <c r="L79" s="27"/>
      <c r="M79" s="27"/>
      <c r="N79" s="27"/>
      <c r="O79" s="27"/>
      <c r="P79" s="27"/>
      <c r="Q79" s="27"/>
      <c r="R79" s="25"/>
      <c r="S79" s="27"/>
      <c r="U79"/>
      <c r="V79"/>
      <c r="AH79" s="4"/>
      <c r="AI79" s="4"/>
      <c r="AJ79" s="4"/>
      <c r="AK79" s="4"/>
      <c r="AL79" s="4"/>
      <c r="AM79" s="4"/>
      <c r="AN79" s="4"/>
      <c r="AO79" s="4"/>
    </row>
    <row r="80" spans="1:41" x14ac:dyDescent="0.25">
      <c r="A80" s="24">
        <v>3214</v>
      </c>
      <c r="B80" s="25">
        <v>0</v>
      </c>
      <c r="C80" s="25">
        <v>0</v>
      </c>
      <c r="D80" s="25">
        <v>0</v>
      </c>
      <c r="E80" s="25">
        <v>0</v>
      </c>
      <c r="F80" s="25">
        <v>0</v>
      </c>
      <c r="G80" s="25">
        <v>794111.06495726504</v>
      </c>
      <c r="H80" s="25">
        <v>1483041.8564102564</v>
      </c>
      <c r="I80" s="25">
        <v>0</v>
      </c>
      <c r="J80" s="25">
        <v>799370.07863247872</v>
      </c>
      <c r="K80" s="27"/>
      <c r="L80" s="27"/>
      <c r="M80" s="27"/>
      <c r="N80" s="27"/>
      <c r="O80" s="27"/>
      <c r="P80" s="27"/>
      <c r="Q80" s="27"/>
      <c r="R80" s="25"/>
      <c r="S80" s="27"/>
      <c r="U80"/>
      <c r="V80"/>
      <c r="AH80" s="4"/>
      <c r="AI80" s="4"/>
      <c r="AJ80" s="4"/>
      <c r="AK80" s="4"/>
      <c r="AL80" s="4"/>
      <c r="AM80" s="4"/>
      <c r="AN80" s="4"/>
      <c r="AO80" s="4"/>
    </row>
    <row r="81" spans="1:41" x14ac:dyDescent="0.25">
      <c r="A81" s="24">
        <v>3215</v>
      </c>
      <c r="B81" s="25">
        <v>295140.36363636365</v>
      </c>
      <c r="C81" s="25">
        <v>147570.18181818182</v>
      </c>
      <c r="D81" s="25">
        <v>0</v>
      </c>
      <c r="E81" s="25">
        <v>0</v>
      </c>
      <c r="F81" s="25">
        <v>0</v>
      </c>
      <c r="G81" s="25">
        <v>326762.54545454547</v>
      </c>
      <c r="H81" s="25">
        <v>4574675.6363636367</v>
      </c>
      <c r="I81" s="25">
        <v>0</v>
      </c>
      <c r="J81" s="25">
        <v>511225.27272727276</v>
      </c>
      <c r="K81" s="27"/>
      <c r="L81" s="27"/>
      <c r="M81" s="27"/>
      <c r="N81" s="27"/>
      <c r="O81" s="27"/>
      <c r="P81" s="27"/>
      <c r="Q81" s="27"/>
      <c r="R81" s="25"/>
      <c r="S81" s="27"/>
      <c r="U81"/>
      <c r="V81"/>
      <c r="AH81" s="4"/>
      <c r="AI81" s="4"/>
      <c r="AJ81" s="4"/>
      <c r="AK81" s="4"/>
      <c r="AL81" s="4"/>
      <c r="AM81" s="4"/>
      <c r="AN81" s="4"/>
      <c r="AO81" s="4"/>
    </row>
    <row r="82" spans="1:41" x14ac:dyDescent="0.25">
      <c r="A82" s="24">
        <v>3216</v>
      </c>
      <c r="B82" s="25">
        <v>3550830.0659818733</v>
      </c>
      <c r="C82" s="25">
        <v>4473940.9841691842</v>
      </c>
      <c r="D82" s="25">
        <v>0</v>
      </c>
      <c r="E82" s="25">
        <v>136368.65836858007</v>
      </c>
      <c r="F82" s="25">
        <v>0</v>
      </c>
      <c r="G82" s="25">
        <v>5066620.1532326285</v>
      </c>
      <c r="H82" s="25">
        <v>45693990.450271904</v>
      </c>
      <c r="I82" s="25">
        <v>19432533.81752266</v>
      </c>
      <c r="J82" s="25">
        <v>8449611.8704531733</v>
      </c>
      <c r="K82" s="27"/>
      <c r="L82" s="27"/>
      <c r="M82" s="27"/>
      <c r="N82" s="27"/>
      <c r="O82" s="27"/>
      <c r="P82" s="27"/>
      <c r="Q82" s="27"/>
      <c r="R82" s="25"/>
      <c r="S82" s="27"/>
      <c r="U82"/>
      <c r="V82"/>
      <c r="AH82" s="4"/>
      <c r="AI82" s="4"/>
      <c r="AJ82" s="4"/>
      <c r="AK82" s="4"/>
      <c r="AL82" s="4"/>
      <c r="AM82" s="4"/>
      <c r="AN82" s="4"/>
      <c r="AO82" s="4"/>
    </row>
    <row r="83" spans="1:41" x14ac:dyDescent="0.25">
      <c r="A83" s="24">
        <v>3217</v>
      </c>
      <c r="B83" s="25">
        <v>94185.160468670409</v>
      </c>
      <c r="C83" s="25">
        <v>648831.10545084055</v>
      </c>
      <c r="D83" s="25">
        <v>0</v>
      </c>
      <c r="E83" s="25">
        <v>0</v>
      </c>
      <c r="F83" s="25">
        <v>0</v>
      </c>
      <c r="G83" s="25">
        <v>1580217.6923076925</v>
      </c>
      <c r="H83" s="25">
        <v>16979491.428935304</v>
      </c>
      <c r="I83" s="25">
        <v>648831.10545084055</v>
      </c>
      <c r="J83" s="25">
        <v>591273.5073866531</v>
      </c>
      <c r="K83" s="27"/>
      <c r="L83" s="27"/>
      <c r="M83" s="27"/>
      <c r="N83" s="27"/>
      <c r="O83" s="27"/>
      <c r="P83" s="27"/>
      <c r="Q83" s="27"/>
      <c r="R83" s="25"/>
      <c r="S83" s="27"/>
      <c r="U83"/>
      <c r="V83"/>
      <c r="AH83" s="4"/>
      <c r="AI83" s="4"/>
      <c r="AJ83" s="4"/>
      <c r="AK83" s="4"/>
      <c r="AL83" s="4"/>
      <c r="AM83" s="4"/>
      <c r="AN83" s="4"/>
      <c r="AO83" s="4"/>
    </row>
    <row r="84" spans="1:41" x14ac:dyDescent="0.25">
      <c r="A84" s="24">
        <v>3218</v>
      </c>
      <c r="B84" s="25">
        <v>439237.58605664491</v>
      </c>
      <c r="C84" s="25">
        <v>162099.58533042847</v>
      </c>
      <c r="D84" s="25">
        <v>0</v>
      </c>
      <c r="E84" s="25">
        <v>0</v>
      </c>
      <c r="F84" s="25">
        <v>0</v>
      </c>
      <c r="G84" s="25">
        <v>261450.94408133626</v>
      </c>
      <c r="H84" s="25">
        <v>4789781.2955700802</v>
      </c>
      <c r="I84" s="25">
        <v>481069.73710965866</v>
      </c>
      <c r="J84" s="25">
        <v>1066719.8518518517</v>
      </c>
      <c r="K84" s="27"/>
      <c r="L84" s="27"/>
      <c r="M84" s="27"/>
      <c r="N84" s="27"/>
      <c r="O84" s="27"/>
      <c r="P84" s="27"/>
      <c r="Q84" s="27"/>
      <c r="R84" s="25"/>
      <c r="S84" s="27"/>
      <c r="U84"/>
      <c r="V84"/>
      <c r="AH84" s="4"/>
      <c r="AI84" s="4"/>
      <c r="AJ84" s="4"/>
      <c r="AK84" s="4"/>
      <c r="AL84" s="4"/>
      <c r="AM84" s="4"/>
      <c r="AN84" s="4"/>
      <c r="AO84" s="4"/>
    </row>
    <row r="85" spans="1:41" x14ac:dyDescent="0.25">
      <c r="A85" s="24">
        <v>3221</v>
      </c>
      <c r="B85" s="25">
        <v>57473.981174698798</v>
      </c>
      <c r="C85" s="25">
        <v>292594.81325301202</v>
      </c>
      <c r="D85" s="25">
        <v>0</v>
      </c>
      <c r="E85" s="25">
        <v>0</v>
      </c>
      <c r="F85" s="25">
        <v>0</v>
      </c>
      <c r="G85" s="25">
        <v>862109.71762048197</v>
      </c>
      <c r="H85" s="25">
        <v>12153134.564759037</v>
      </c>
      <c r="I85" s="25">
        <v>0</v>
      </c>
      <c r="J85" s="25">
        <v>512040.92319277109</v>
      </c>
      <c r="K85" s="27"/>
      <c r="L85" s="27"/>
      <c r="M85" s="27"/>
      <c r="N85" s="27"/>
      <c r="O85" s="27"/>
      <c r="P85" s="27"/>
      <c r="Q85" s="27"/>
      <c r="R85" s="25"/>
      <c r="S85" s="27"/>
      <c r="U85"/>
      <c r="V85"/>
      <c r="AH85" s="4"/>
      <c r="AI85" s="4"/>
      <c r="AJ85" s="4"/>
      <c r="AK85" s="4"/>
      <c r="AL85" s="4"/>
      <c r="AM85" s="4"/>
      <c r="AN85" s="4"/>
      <c r="AO85" s="4"/>
    </row>
    <row r="86" spans="1:41" x14ac:dyDescent="0.25">
      <c r="A86" s="24">
        <v>3223</v>
      </c>
      <c r="B86" s="25">
        <v>626223.79584319924</v>
      </c>
      <c r="C86" s="25">
        <v>392716.61773217568</v>
      </c>
      <c r="D86" s="25">
        <v>0</v>
      </c>
      <c r="E86" s="25">
        <v>0</v>
      </c>
      <c r="F86" s="25">
        <v>0</v>
      </c>
      <c r="G86" s="25">
        <v>1162228.909234412</v>
      </c>
      <c r="H86" s="25">
        <v>14323542.584583005</v>
      </c>
      <c r="I86" s="25">
        <v>0</v>
      </c>
      <c r="J86" s="25">
        <v>3667124.0926072085</v>
      </c>
      <c r="K86" s="27"/>
      <c r="L86" s="27"/>
      <c r="M86" s="27"/>
      <c r="N86" s="27"/>
      <c r="O86" s="27"/>
      <c r="P86" s="27"/>
      <c r="Q86" s="27"/>
      <c r="R86" s="25"/>
      <c r="S86" s="27"/>
      <c r="U86"/>
      <c r="V86"/>
      <c r="AH86" s="4"/>
      <c r="AI86" s="4"/>
      <c r="AJ86" s="4"/>
      <c r="AK86" s="4"/>
      <c r="AL86" s="4"/>
      <c r="AM86" s="4"/>
      <c r="AN86" s="4"/>
      <c r="AO86" s="4"/>
    </row>
    <row r="87" spans="1:41" x14ac:dyDescent="0.25">
      <c r="A87" s="24">
        <v>3224</v>
      </c>
      <c r="B87" s="25">
        <v>842226.35418875935</v>
      </c>
      <c r="C87" s="25">
        <v>2537476.8363379287</v>
      </c>
      <c r="D87" s="25">
        <v>0</v>
      </c>
      <c r="E87" s="25">
        <v>367124.30823612586</v>
      </c>
      <c r="F87" s="25">
        <v>0</v>
      </c>
      <c r="G87" s="25">
        <v>1198552.8886532343</v>
      </c>
      <c r="H87" s="25">
        <v>6673024.1908801692</v>
      </c>
      <c r="I87" s="25">
        <v>2267532.4920466593</v>
      </c>
      <c r="J87" s="25">
        <v>1387513.9296571226</v>
      </c>
      <c r="K87" s="27"/>
      <c r="L87" s="27"/>
      <c r="M87" s="27"/>
      <c r="N87" s="27"/>
      <c r="O87" s="27"/>
      <c r="P87" s="27"/>
      <c r="Q87" s="27"/>
      <c r="R87" s="25"/>
      <c r="S87" s="27"/>
      <c r="U87"/>
      <c r="V87"/>
      <c r="AH87" s="4"/>
      <c r="AI87" s="4"/>
      <c r="AJ87" s="4"/>
      <c r="AK87" s="4"/>
      <c r="AL87" s="4"/>
      <c r="AM87" s="4"/>
      <c r="AN87" s="4"/>
      <c r="AO87" s="4"/>
    </row>
    <row r="88" spans="1:41" x14ac:dyDescent="0.25">
      <c r="A88" s="24">
        <v>3228</v>
      </c>
      <c r="B88" s="25">
        <v>2448881122.3881688</v>
      </c>
      <c r="C88" s="25">
        <v>3857334620.6524539</v>
      </c>
      <c r="D88" s="25">
        <v>0</v>
      </c>
      <c r="E88" s="25">
        <v>900250.62491962605</v>
      </c>
      <c r="F88" s="25">
        <v>512800.98887826799</v>
      </c>
      <c r="G88" s="25">
        <v>2400603758.1796622</v>
      </c>
      <c r="H88" s="25">
        <v>8932526007.5806713</v>
      </c>
      <c r="I88" s="25">
        <v>2324697.8162481482</v>
      </c>
      <c r="J88" s="25">
        <v>567021146.76899683</v>
      </c>
      <c r="K88" s="27"/>
      <c r="L88" s="27"/>
      <c r="M88" s="27"/>
      <c r="N88" s="27"/>
      <c r="O88" s="27"/>
      <c r="P88" s="27"/>
      <c r="Q88" s="27"/>
      <c r="R88" s="25"/>
      <c r="S88" s="27"/>
      <c r="U88"/>
      <c r="V88"/>
      <c r="AH88" s="4"/>
      <c r="AI88" s="4"/>
      <c r="AJ88" s="4"/>
      <c r="AK88" s="4"/>
      <c r="AL88" s="4"/>
      <c r="AM88" s="4"/>
      <c r="AN88" s="4"/>
      <c r="AO88" s="4"/>
    </row>
    <row r="89" spans="1:41" x14ac:dyDescent="0.25">
      <c r="A89" s="24">
        <v>3229</v>
      </c>
      <c r="B89" s="25">
        <v>253556.75915620805</v>
      </c>
      <c r="C89" s="25">
        <v>5283415.260557265</v>
      </c>
      <c r="D89" s="25">
        <v>0</v>
      </c>
      <c r="E89" s="25">
        <v>0</v>
      </c>
      <c r="F89" s="25">
        <v>0</v>
      </c>
      <c r="G89" s="25">
        <v>13462094.910549372</v>
      </c>
      <c r="H89" s="25">
        <v>210051136.62005684</v>
      </c>
      <c r="I89" s="25">
        <v>0</v>
      </c>
      <c r="J89" s="25">
        <v>69769385.449680328</v>
      </c>
      <c r="K89" s="27"/>
      <c r="L89" s="27"/>
      <c r="M89" s="27"/>
      <c r="N89" s="27"/>
      <c r="O89" s="27"/>
      <c r="P89" s="27"/>
      <c r="Q89" s="27"/>
      <c r="R89" s="25"/>
      <c r="S89" s="27"/>
      <c r="U89"/>
      <c r="V89"/>
      <c r="AH89" s="4"/>
      <c r="AI89" s="4"/>
      <c r="AJ89" s="4"/>
      <c r="AK89" s="4"/>
      <c r="AL89" s="4"/>
      <c r="AM89" s="4"/>
      <c r="AN89" s="4"/>
      <c r="AO89" s="4"/>
    </row>
    <row r="90" spans="1:41" x14ac:dyDescent="0.25">
      <c r="A90" s="24">
        <v>3234</v>
      </c>
      <c r="B90" s="25">
        <v>5761124.6075433232</v>
      </c>
      <c r="C90" s="25">
        <v>5548872.648318043</v>
      </c>
      <c r="D90" s="25">
        <v>0</v>
      </c>
      <c r="E90" s="25">
        <v>0</v>
      </c>
      <c r="F90" s="25">
        <v>0</v>
      </c>
      <c r="G90" s="25">
        <v>6258400.6262996942</v>
      </c>
      <c r="H90" s="25">
        <v>69715672.092966363</v>
      </c>
      <c r="I90" s="25">
        <v>0</v>
      </c>
      <c r="J90" s="25">
        <v>1952718.0248725791</v>
      </c>
      <c r="K90" s="27"/>
      <c r="L90" s="27"/>
      <c r="M90" s="27"/>
      <c r="N90" s="27"/>
      <c r="O90" s="27"/>
      <c r="P90" s="27"/>
      <c r="Q90" s="27"/>
      <c r="R90" s="25"/>
      <c r="S90" s="27"/>
      <c r="U90"/>
      <c r="V90"/>
      <c r="AH90" s="4"/>
      <c r="AI90" s="4"/>
      <c r="AJ90" s="4"/>
      <c r="AK90" s="4"/>
      <c r="AL90" s="4"/>
      <c r="AM90" s="4"/>
      <c r="AN90" s="4"/>
      <c r="AO90" s="4"/>
    </row>
    <row r="91" spans="1:41" x14ac:dyDescent="0.25">
      <c r="A91" s="24">
        <v>3235</v>
      </c>
      <c r="B91" s="25">
        <v>1328362.805034745</v>
      </c>
      <c r="C91" s="25">
        <v>946231.03920283215</v>
      </c>
      <c r="D91" s="25">
        <v>0</v>
      </c>
      <c r="E91" s="25">
        <v>0</v>
      </c>
      <c r="F91" s="25">
        <v>0</v>
      </c>
      <c r="G91" s="25">
        <v>9735261.6533368304</v>
      </c>
      <c r="H91" s="25">
        <v>34252350.502425596</v>
      </c>
      <c r="I91" s="25">
        <v>0</v>
      </c>
      <c r="J91" s="25">
        <v>0</v>
      </c>
      <c r="K91" s="27"/>
      <c r="L91" s="27"/>
      <c r="M91" s="27"/>
      <c r="N91" s="27"/>
      <c r="O91" s="27"/>
      <c r="P91" s="27"/>
      <c r="Q91" s="27"/>
      <c r="R91" s="25"/>
      <c r="S91" s="27"/>
      <c r="U91"/>
      <c r="V91"/>
      <c r="AH91" s="4"/>
      <c r="AI91" s="4"/>
      <c r="AJ91" s="4"/>
      <c r="AK91" s="4"/>
      <c r="AL91" s="4"/>
      <c r="AM91" s="4"/>
      <c r="AN91" s="4"/>
      <c r="AO91" s="4"/>
    </row>
    <row r="92" spans="1:41" x14ac:dyDescent="0.25">
      <c r="A92" s="24">
        <v>3236</v>
      </c>
      <c r="B92" s="25">
        <v>1883597.6086746212</v>
      </c>
      <c r="C92" s="25">
        <v>31527005.653834786</v>
      </c>
      <c r="D92" s="25">
        <v>0</v>
      </c>
      <c r="E92" s="25">
        <v>2220784.8349188436</v>
      </c>
      <c r="F92" s="25">
        <v>0</v>
      </c>
      <c r="G92" s="25">
        <v>54694093.525959373</v>
      </c>
      <c r="H92" s="25">
        <v>296201537.53695047</v>
      </c>
      <c r="I92" s="25">
        <v>46142327.839661941</v>
      </c>
      <c r="J92" s="25">
        <v>0</v>
      </c>
      <c r="K92" s="27"/>
      <c r="L92" s="27"/>
      <c r="M92" s="27"/>
      <c r="N92" s="27"/>
      <c r="O92" s="27"/>
      <c r="P92" s="27"/>
      <c r="Q92" s="27"/>
      <c r="R92" s="25"/>
      <c r="S92" s="27"/>
      <c r="U92"/>
      <c r="V92"/>
      <c r="AH92" s="4"/>
      <c r="AI92" s="4"/>
      <c r="AJ92" s="4"/>
      <c r="AK92" s="4"/>
      <c r="AL92" s="4"/>
      <c r="AM92" s="4"/>
      <c r="AN92" s="4"/>
      <c r="AO92" s="4"/>
    </row>
    <row r="93" spans="1:41" x14ac:dyDescent="0.25">
      <c r="A93" s="24">
        <v>3237</v>
      </c>
      <c r="B93" s="25">
        <v>509474.30966542749</v>
      </c>
      <c r="C93" s="25">
        <v>4530682.2538104085</v>
      </c>
      <c r="D93" s="25">
        <v>0</v>
      </c>
      <c r="E93" s="25">
        <v>0</v>
      </c>
      <c r="F93" s="25">
        <v>0</v>
      </c>
      <c r="G93" s="25">
        <v>4057598.9662639406</v>
      </c>
      <c r="H93" s="25">
        <v>56145281.959200747</v>
      </c>
      <c r="I93" s="25">
        <v>0</v>
      </c>
      <c r="J93" s="25">
        <v>18195.511059479555</v>
      </c>
      <c r="K93" s="27"/>
      <c r="L93" s="27"/>
      <c r="M93" s="27"/>
      <c r="N93" s="27"/>
      <c r="O93" s="27"/>
      <c r="P93" s="27"/>
      <c r="Q93" s="27"/>
      <c r="R93" s="25"/>
      <c r="S93" s="27"/>
      <c r="U93"/>
      <c r="V93"/>
      <c r="AH93" s="4"/>
      <c r="AI93" s="4"/>
      <c r="AJ93" s="4"/>
      <c r="AK93" s="4"/>
      <c r="AL93" s="4"/>
      <c r="AM93" s="4"/>
      <c r="AN93" s="4"/>
      <c r="AO93" s="4"/>
    </row>
    <row r="94" spans="1:41" x14ac:dyDescent="0.25">
      <c r="A94" s="24">
        <v>3238</v>
      </c>
      <c r="B94" s="25">
        <v>40500743.388499647</v>
      </c>
      <c r="C94" s="25">
        <v>134495243.21787888</v>
      </c>
      <c r="D94" s="25">
        <v>0</v>
      </c>
      <c r="E94" s="25">
        <v>123214.91751901322</v>
      </c>
      <c r="F94" s="25">
        <v>0</v>
      </c>
      <c r="G94" s="25">
        <v>61527369.063119255</v>
      </c>
      <c r="H94" s="25">
        <v>878473075.94355667</v>
      </c>
      <c r="I94" s="25">
        <v>0</v>
      </c>
      <c r="J94" s="25">
        <v>78099775.469426528</v>
      </c>
      <c r="K94" s="27"/>
      <c r="L94" s="27"/>
      <c r="M94" s="27"/>
      <c r="N94" s="27"/>
      <c r="O94" s="27"/>
      <c r="P94" s="27"/>
      <c r="Q94" s="27"/>
      <c r="R94" s="25"/>
      <c r="S94" s="27"/>
      <c r="U94"/>
      <c r="V94"/>
      <c r="AH94" s="4"/>
      <c r="AI94" s="4"/>
      <c r="AJ94" s="4"/>
      <c r="AK94" s="4"/>
      <c r="AL94" s="4"/>
      <c r="AM94" s="4"/>
      <c r="AN94" s="4"/>
      <c r="AO94" s="4"/>
    </row>
    <row r="95" spans="1:41" x14ac:dyDescent="0.25">
      <c r="A95" s="24">
        <v>3239</v>
      </c>
      <c r="B95" s="25">
        <v>37143.804156674661</v>
      </c>
      <c r="C95" s="25">
        <v>179528.38675726086</v>
      </c>
      <c r="D95" s="25">
        <v>0</v>
      </c>
      <c r="E95" s="25">
        <v>0</v>
      </c>
      <c r="F95" s="25">
        <v>0</v>
      </c>
      <c r="G95" s="25">
        <v>1739568.1613375966</v>
      </c>
      <c r="H95" s="25">
        <v>44306367.72488676</v>
      </c>
      <c r="I95" s="25">
        <v>0</v>
      </c>
      <c r="J95" s="25">
        <v>204290.92286171063</v>
      </c>
      <c r="K95" s="27"/>
      <c r="L95" s="27"/>
      <c r="M95" s="27"/>
      <c r="N95" s="27"/>
      <c r="O95" s="27"/>
      <c r="P95" s="27"/>
      <c r="Q95" s="27"/>
      <c r="R95" s="25"/>
      <c r="S95" s="27"/>
      <c r="U95"/>
      <c r="V95"/>
      <c r="AH95" s="4"/>
      <c r="AI95" s="4"/>
      <c r="AJ95" s="4"/>
      <c r="AK95" s="4"/>
      <c r="AL95" s="4"/>
      <c r="AM95" s="4"/>
      <c r="AN95" s="4"/>
      <c r="AO95" s="4"/>
    </row>
    <row r="96" spans="1:41" x14ac:dyDescent="0.25">
      <c r="A96" s="24">
        <v>3242</v>
      </c>
      <c r="B96" s="25">
        <v>0</v>
      </c>
      <c r="C96" s="25">
        <v>0</v>
      </c>
      <c r="D96" s="25">
        <v>0</v>
      </c>
      <c r="E96" s="25">
        <v>0</v>
      </c>
      <c r="F96" s="25">
        <v>0</v>
      </c>
      <c r="G96" s="25">
        <v>0</v>
      </c>
      <c r="H96" s="25">
        <v>266272.42696629214</v>
      </c>
      <c r="I96" s="25">
        <v>0</v>
      </c>
      <c r="J96" s="25">
        <v>311733.57303370786</v>
      </c>
      <c r="K96" s="27"/>
      <c r="L96" s="27"/>
      <c r="M96" s="27"/>
      <c r="N96" s="27"/>
      <c r="O96" s="27"/>
      <c r="P96" s="27"/>
      <c r="Q96" s="27"/>
      <c r="R96" s="25"/>
      <c r="S96" s="27"/>
      <c r="U96"/>
      <c r="V96"/>
      <c r="AH96" s="4"/>
      <c r="AI96" s="4"/>
      <c r="AJ96" s="4"/>
      <c r="AK96" s="4"/>
      <c r="AL96" s="4"/>
      <c r="AM96" s="4"/>
      <c r="AN96" s="4"/>
      <c r="AO96" s="4"/>
    </row>
    <row r="97" spans="1:41" x14ac:dyDescent="0.25">
      <c r="A97" s="24">
        <v>3243</v>
      </c>
      <c r="B97" s="25">
        <v>0</v>
      </c>
      <c r="C97" s="25">
        <v>0</v>
      </c>
      <c r="D97" s="25">
        <v>0</v>
      </c>
      <c r="E97" s="25">
        <v>0</v>
      </c>
      <c r="F97" s="25">
        <v>0</v>
      </c>
      <c r="G97" s="25">
        <v>151082.49230769233</v>
      </c>
      <c r="H97" s="25">
        <v>1485644.5076923077</v>
      </c>
      <c r="I97" s="25">
        <v>0</v>
      </c>
      <c r="J97" s="25">
        <v>0</v>
      </c>
      <c r="K97" s="27"/>
      <c r="L97" s="27"/>
      <c r="M97" s="27"/>
      <c r="N97" s="27"/>
      <c r="O97" s="27"/>
      <c r="P97" s="27"/>
      <c r="Q97" s="27"/>
      <c r="R97" s="25"/>
      <c r="S97" s="27"/>
      <c r="U97"/>
      <c r="V97"/>
      <c r="AH97" s="4"/>
      <c r="AI97" s="4"/>
      <c r="AJ97" s="4"/>
      <c r="AK97" s="4"/>
      <c r="AL97" s="4"/>
      <c r="AM97" s="4"/>
      <c r="AN97" s="4"/>
      <c r="AO97" s="4"/>
    </row>
    <row r="98" spans="1:41" x14ac:dyDescent="0.25">
      <c r="A98" s="24">
        <v>3245</v>
      </c>
      <c r="B98" s="25">
        <v>75352.06034482758</v>
      </c>
      <c r="C98" s="25">
        <v>0</v>
      </c>
      <c r="D98" s="25">
        <v>0</v>
      </c>
      <c r="E98" s="25">
        <v>25117.353448275862</v>
      </c>
      <c r="F98" s="25">
        <v>0</v>
      </c>
      <c r="G98" s="25">
        <v>1092604.875</v>
      </c>
      <c r="H98" s="25">
        <v>30618053.853448275</v>
      </c>
      <c r="I98" s="25">
        <v>0</v>
      </c>
      <c r="J98" s="25">
        <v>3152227.8577586208</v>
      </c>
      <c r="K98" s="27"/>
      <c r="L98" s="27"/>
      <c r="M98" s="27"/>
      <c r="N98" s="27"/>
      <c r="O98" s="27"/>
      <c r="P98" s="27"/>
      <c r="Q98" s="27"/>
      <c r="R98" s="25"/>
      <c r="S98" s="27"/>
      <c r="U98"/>
      <c r="V98"/>
      <c r="AH98" s="4"/>
      <c r="AI98" s="4"/>
      <c r="AJ98" s="4"/>
      <c r="AK98" s="4"/>
      <c r="AL98" s="4"/>
      <c r="AM98" s="4"/>
      <c r="AN98" s="4"/>
      <c r="AO98" s="4"/>
    </row>
    <row r="99" spans="1:41" x14ac:dyDescent="0.25">
      <c r="A99" s="24">
        <v>3265</v>
      </c>
      <c r="B99" s="25">
        <v>20677.279909706547</v>
      </c>
      <c r="C99" s="25">
        <v>592748.69074492098</v>
      </c>
      <c r="D99" s="25">
        <v>0</v>
      </c>
      <c r="E99" s="25">
        <v>0</v>
      </c>
      <c r="F99" s="25">
        <v>0</v>
      </c>
      <c r="G99" s="25">
        <v>289481.91873589164</v>
      </c>
      <c r="H99" s="25">
        <v>268804.63882618508</v>
      </c>
      <c r="I99" s="25">
        <v>599641.11738148984</v>
      </c>
      <c r="J99" s="25">
        <v>1281991.3544018059</v>
      </c>
      <c r="K99" s="27"/>
      <c r="L99" s="27"/>
      <c r="M99" s="27"/>
      <c r="N99" s="27"/>
      <c r="O99" s="27"/>
      <c r="P99" s="27"/>
      <c r="Q99" s="27"/>
      <c r="R99" s="25"/>
      <c r="S99" s="27"/>
      <c r="U99"/>
      <c r="V99"/>
      <c r="AH99" s="4"/>
      <c r="AI99" s="4"/>
      <c r="AJ99" s="4"/>
      <c r="AK99" s="4"/>
      <c r="AL99" s="4"/>
      <c r="AM99" s="4"/>
      <c r="AN99" s="4"/>
      <c r="AO99" s="4"/>
    </row>
    <row r="100" spans="1:41" x14ac:dyDescent="0.25">
      <c r="A100" s="24">
        <v>3269</v>
      </c>
      <c r="B100" s="25">
        <v>7004.5114503816794</v>
      </c>
      <c r="C100" s="25">
        <v>301193.99236641219</v>
      </c>
      <c r="D100" s="25">
        <v>0</v>
      </c>
      <c r="E100" s="25">
        <v>0</v>
      </c>
      <c r="F100" s="25">
        <v>0</v>
      </c>
      <c r="G100" s="25">
        <v>182117.29770992367</v>
      </c>
      <c r="H100" s="25">
        <v>56036.091603053435</v>
      </c>
      <c r="I100" s="25">
        <v>371239.10687022901</v>
      </c>
      <c r="J100" s="25">
        <v>0</v>
      </c>
      <c r="K100" s="27"/>
      <c r="L100" s="27"/>
      <c r="M100" s="27"/>
      <c r="N100" s="27"/>
      <c r="O100" s="27"/>
      <c r="P100" s="27"/>
      <c r="Q100" s="27"/>
      <c r="R100" s="25"/>
      <c r="S100" s="27"/>
      <c r="U100"/>
      <c r="V100"/>
      <c r="AH100" s="4"/>
      <c r="AI100" s="4"/>
      <c r="AJ100" s="4"/>
      <c r="AK100" s="4"/>
      <c r="AL100" s="4"/>
      <c r="AM100" s="4"/>
      <c r="AN100" s="4"/>
      <c r="AO100" s="4"/>
    </row>
    <row r="101" spans="1:41" x14ac:dyDescent="0.25">
      <c r="A101" s="24">
        <v>3273</v>
      </c>
      <c r="B101" s="25">
        <v>411671.58663883089</v>
      </c>
      <c r="C101" s="25">
        <v>8233431.7327766176</v>
      </c>
      <c r="D101" s="25">
        <v>0</v>
      </c>
      <c r="E101" s="25">
        <v>0</v>
      </c>
      <c r="F101" s="25">
        <v>0</v>
      </c>
      <c r="G101" s="25">
        <v>2422001.168058455</v>
      </c>
      <c r="H101" s="25">
        <v>9591947.9686847609</v>
      </c>
      <c r="I101" s="25">
        <v>4782251.5981210852</v>
      </c>
      <c r="J101" s="25">
        <v>850787.94572025049</v>
      </c>
      <c r="K101" s="27"/>
      <c r="L101" s="27"/>
      <c r="M101" s="27"/>
      <c r="N101" s="27"/>
      <c r="O101" s="27"/>
      <c r="P101" s="27"/>
      <c r="Q101" s="27"/>
      <c r="R101" s="25"/>
      <c r="S101" s="27"/>
      <c r="U101"/>
      <c r="V101"/>
      <c r="AH101" s="4"/>
      <c r="AI101" s="4"/>
      <c r="AJ101" s="4"/>
      <c r="AK101" s="4"/>
      <c r="AL101" s="4"/>
      <c r="AM101" s="4"/>
      <c r="AN101" s="4"/>
      <c r="AO101" s="4"/>
    </row>
    <row r="102" spans="1:41" x14ac:dyDescent="0.25">
      <c r="A102" s="24">
        <v>3274</v>
      </c>
      <c r="B102" s="25">
        <v>407048.46282085212</v>
      </c>
      <c r="C102" s="25">
        <v>8748092.3874040749</v>
      </c>
      <c r="D102" s="25">
        <v>0</v>
      </c>
      <c r="E102" s="25">
        <v>0</v>
      </c>
      <c r="F102" s="25">
        <v>0</v>
      </c>
      <c r="G102" s="25">
        <v>1504009.5744906061</v>
      </c>
      <c r="H102" s="25">
        <v>3718629.177295581</v>
      </c>
      <c r="I102" s="25">
        <v>8582513.3516803384</v>
      </c>
      <c r="J102" s="25">
        <v>3111506.0463085473</v>
      </c>
      <c r="K102" s="27"/>
      <c r="L102" s="27"/>
      <c r="M102" s="27"/>
      <c r="N102" s="27"/>
      <c r="O102" s="27"/>
      <c r="P102" s="27"/>
      <c r="Q102" s="27"/>
      <c r="R102" s="25"/>
      <c r="S102" s="27"/>
      <c r="U102"/>
      <c r="V102"/>
      <c r="AH102" s="4"/>
      <c r="AI102" s="4"/>
      <c r="AJ102" s="4"/>
      <c r="AK102" s="4"/>
      <c r="AL102" s="4"/>
      <c r="AM102" s="4"/>
      <c r="AN102" s="4"/>
      <c r="AO102" s="4"/>
    </row>
    <row r="103" spans="1:41" x14ac:dyDescent="0.25">
      <c r="A103" s="24">
        <v>3275</v>
      </c>
      <c r="B103" s="25">
        <v>2989019.505603164</v>
      </c>
      <c r="C103" s="25">
        <v>3775603.5860250494</v>
      </c>
      <c r="D103" s="25">
        <v>0</v>
      </c>
      <c r="E103" s="25">
        <v>0</v>
      </c>
      <c r="F103" s="25">
        <v>0</v>
      </c>
      <c r="G103" s="25">
        <v>827623.24983520107</v>
      </c>
      <c r="H103" s="25">
        <v>683986.1568885959</v>
      </c>
      <c r="I103" s="25">
        <v>2051958.4706657876</v>
      </c>
      <c r="J103" s="25">
        <v>47879.030982201715</v>
      </c>
      <c r="K103" s="27"/>
      <c r="L103" s="27"/>
      <c r="M103" s="27"/>
      <c r="N103" s="27"/>
      <c r="O103" s="27"/>
      <c r="P103" s="27"/>
      <c r="Q103" s="27"/>
      <c r="R103" s="25"/>
      <c r="S103" s="27"/>
      <c r="U103"/>
      <c r="V103"/>
      <c r="AH103" s="4"/>
      <c r="AI103" s="4"/>
      <c r="AJ103" s="4"/>
      <c r="AK103" s="4"/>
      <c r="AL103" s="4"/>
      <c r="AM103" s="4"/>
      <c r="AN103" s="4"/>
      <c r="AO103" s="4"/>
    </row>
    <row r="104" spans="1:41" x14ac:dyDescent="0.25">
      <c r="A104" s="24">
        <v>3282</v>
      </c>
      <c r="B104" s="25">
        <v>236427.69815961327</v>
      </c>
      <c r="C104" s="25">
        <v>12465446.568484437</v>
      </c>
      <c r="D104" s="25">
        <v>7223273.8127385294</v>
      </c>
      <c r="E104" s="25">
        <v>12987218.040284965</v>
      </c>
      <c r="F104" s="25">
        <v>0</v>
      </c>
      <c r="G104" s="25">
        <v>187511.62267831396</v>
      </c>
      <c r="H104" s="25">
        <v>32610.716987532862</v>
      </c>
      <c r="I104" s="25">
        <v>62563660.5405818</v>
      </c>
      <c r="J104" s="25">
        <v>432092.00008481042</v>
      </c>
      <c r="K104" s="27">
        <v>8169.8453608247428</v>
      </c>
      <c r="L104" s="27">
        <v>253265.20618556699</v>
      </c>
      <c r="M104" s="27">
        <v>776135.30927835056</v>
      </c>
      <c r="N104" s="27">
        <v>212415.97938144329</v>
      </c>
      <c r="O104" s="27">
        <v>0</v>
      </c>
      <c r="P104" s="27">
        <v>0</v>
      </c>
      <c r="Q104" s="27">
        <v>0</v>
      </c>
      <c r="R104" s="25">
        <v>2712388.6597938146</v>
      </c>
      <c r="S104" s="27">
        <v>0</v>
      </c>
      <c r="U104"/>
      <c r="V104"/>
      <c r="AH104" s="4"/>
      <c r="AI104" s="4"/>
      <c r="AJ104" s="4"/>
      <c r="AK104" s="4"/>
      <c r="AL104" s="4"/>
      <c r="AM104" s="4"/>
      <c r="AN104" s="4"/>
      <c r="AO104" s="4"/>
    </row>
    <row r="105" spans="1:41" x14ac:dyDescent="0.25">
      <c r="A105" s="24">
        <v>3283</v>
      </c>
      <c r="B105" s="25">
        <v>0</v>
      </c>
      <c r="C105" s="25">
        <v>0</v>
      </c>
      <c r="D105" s="25">
        <v>57201.86</v>
      </c>
      <c r="E105" s="25">
        <v>24515.082857142857</v>
      </c>
      <c r="F105" s="25">
        <v>0</v>
      </c>
      <c r="G105" s="25">
        <v>57201.86</v>
      </c>
      <c r="H105" s="25">
        <v>65373.554285714286</v>
      </c>
      <c r="I105" s="25">
        <v>2443336.5914285714</v>
      </c>
      <c r="J105" s="25">
        <v>212464.05142857143</v>
      </c>
      <c r="K105" s="27">
        <v>0</v>
      </c>
      <c r="L105" s="27">
        <v>0</v>
      </c>
      <c r="M105" s="27">
        <v>57456.295774647886</v>
      </c>
      <c r="N105" s="27">
        <v>24624.12676056338</v>
      </c>
      <c r="O105" s="27">
        <v>0</v>
      </c>
      <c r="P105" s="27">
        <v>0</v>
      </c>
      <c r="Q105" s="27">
        <v>0</v>
      </c>
      <c r="R105" s="25">
        <v>500690.57746478869</v>
      </c>
      <c r="S105" s="27">
        <v>0</v>
      </c>
      <c r="U105"/>
      <c r="V105"/>
      <c r="AH105" s="4"/>
      <c r="AI105" s="4"/>
      <c r="AJ105" s="4"/>
      <c r="AK105" s="4"/>
      <c r="AL105" s="4"/>
      <c r="AM105" s="4"/>
      <c r="AN105" s="4"/>
      <c r="AO105" s="4"/>
    </row>
    <row r="106" spans="1:41" x14ac:dyDescent="0.25">
      <c r="A106" s="24">
        <v>3284</v>
      </c>
      <c r="B106" s="25">
        <v>0</v>
      </c>
      <c r="C106" s="25">
        <v>8212.6018518518522</v>
      </c>
      <c r="D106" s="25">
        <v>0</v>
      </c>
      <c r="E106" s="25">
        <v>73913.416666666657</v>
      </c>
      <c r="F106" s="25">
        <v>24637.805555555555</v>
      </c>
      <c r="G106" s="25">
        <v>385992.28703703702</v>
      </c>
      <c r="H106" s="25">
        <v>131401.62962962964</v>
      </c>
      <c r="I106" s="25">
        <v>98551.222222222219</v>
      </c>
      <c r="J106" s="25">
        <v>164252.03703703702</v>
      </c>
      <c r="K106" s="27"/>
      <c r="L106" s="27"/>
      <c r="M106" s="27"/>
      <c r="N106" s="27"/>
      <c r="O106" s="27"/>
      <c r="P106" s="27"/>
      <c r="Q106" s="27"/>
      <c r="R106" s="25"/>
      <c r="S106" s="27"/>
      <c r="U106"/>
      <c r="V106"/>
      <c r="AH106" s="4"/>
      <c r="AI106" s="4"/>
      <c r="AJ106" s="4"/>
      <c r="AK106" s="4"/>
      <c r="AL106" s="4"/>
      <c r="AM106" s="4"/>
      <c r="AN106" s="4"/>
      <c r="AO106" s="4"/>
    </row>
    <row r="107" spans="1:41" x14ac:dyDescent="0.25">
      <c r="A107" s="24">
        <v>3289</v>
      </c>
      <c r="B107" s="25">
        <v>0</v>
      </c>
      <c r="C107" s="25">
        <v>0</v>
      </c>
      <c r="D107" s="25">
        <v>0</v>
      </c>
      <c r="E107" s="25">
        <v>0</v>
      </c>
      <c r="F107" s="25">
        <v>0</v>
      </c>
      <c r="G107" s="25">
        <v>100233.10843373495</v>
      </c>
      <c r="H107" s="25">
        <v>66822.072289156626</v>
      </c>
      <c r="I107" s="25">
        <v>434343.46987951803</v>
      </c>
      <c r="J107" s="25">
        <v>1478438.3493975904</v>
      </c>
      <c r="K107" s="27"/>
      <c r="L107" s="27"/>
      <c r="M107" s="27"/>
      <c r="N107" s="27"/>
      <c r="O107" s="27"/>
      <c r="P107" s="27"/>
      <c r="Q107" s="27"/>
      <c r="R107" s="25"/>
      <c r="S107" s="27"/>
      <c r="U107"/>
      <c r="V107"/>
      <c r="AH107" s="4"/>
      <c r="AI107" s="4"/>
      <c r="AJ107" s="4"/>
      <c r="AK107" s="4"/>
      <c r="AL107" s="4"/>
      <c r="AM107" s="4"/>
      <c r="AN107" s="4"/>
      <c r="AO107" s="4"/>
    </row>
    <row r="108" spans="1:41" x14ac:dyDescent="0.25">
      <c r="A108" s="24">
        <v>3295</v>
      </c>
      <c r="B108" s="25">
        <v>0</v>
      </c>
      <c r="C108" s="25">
        <v>0</v>
      </c>
      <c r="D108" s="25">
        <v>4754542.5374073246</v>
      </c>
      <c r="E108" s="25">
        <v>93559.871040215687</v>
      </c>
      <c r="F108" s="25">
        <v>0</v>
      </c>
      <c r="G108" s="25">
        <v>4924651.3938440802</v>
      </c>
      <c r="H108" s="25">
        <v>323206.82722983602</v>
      </c>
      <c r="I108" s="25">
        <v>20004801.51696248</v>
      </c>
      <c r="J108" s="25">
        <v>83472415.853516072</v>
      </c>
      <c r="K108" s="27">
        <v>0</v>
      </c>
      <c r="L108" s="27">
        <v>0</v>
      </c>
      <c r="M108" s="27">
        <v>4741318.7056567594</v>
      </c>
      <c r="N108" s="27">
        <v>85429.165867689371</v>
      </c>
      <c r="O108" s="27">
        <v>0</v>
      </c>
      <c r="P108" s="27">
        <v>68343.332694151482</v>
      </c>
      <c r="Q108" s="27">
        <v>0</v>
      </c>
      <c r="R108" s="25">
        <v>4015170.7957813996</v>
      </c>
      <c r="S108" s="27">
        <v>0</v>
      </c>
      <c r="U108"/>
      <c r="V108"/>
      <c r="AH108" s="4"/>
      <c r="AI108" s="4"/>
      <c r="AJ108" s="4"/>
      <c r="AK108" s="4"/>
      <c r="AL108" s="4"/>
      <c r="AM108" s="4"/>
      <c r="AN108" s="4"/>
      <c r="AO108" s="4"/>
    </row>
    <row r="109" spans="1:41" x14ac:dyDescent="0.25">
      <c r="A109" s="24">
        <v>3308</v>
      </c>
      <c r="B109" s="25">
        <v>0</v>
      </c>
      <c r="C109" s="25">
        <v>0</v>
      </c>
      <c r="D109" s="25">
        <v>0</v>
      </c>
      <c r="E109" s="25">
        <v>0</v>
      </c>
      <c r="F109" s="25">
        <v>15735.333333333332</v>
      </c>
      <c r="G109" s="25">
        <v>15735.333333333332</v>
      </c>
      <c r="H109" s="25">
        <v>15735.333333333332</v>
      </c>
      <c r="I109" s="25">
        <v>0</v>
      </c>
      <c r="J109" s="25">
        <v>0</v>
      </c>
      <c r="K109" s="27"/>
      <c r="L109" s="27"/>
      <c r="M109" s="27"/>
      <c r="N109" s="27"/>
      <c r="O109" s="27"/>
      <c r="P109" s="27"/>
      <c r="Q109" s="27"/>
      <c r="R109" s="25"/>
      <c r="S109" s="27"/>
      <c r="U109"/>
      <c r="V109"/>
      <c r="AH109" s="4"/>
      <c r="AI109" s="4"/>
      <c r="AJ109" s="4"/>
      <c r="AK109" s="4"/>
      <c r="AL109" s="4"/>
      <c r="AM109" s="4"/>
      <c r="AN109" s="4"/>
      <c r="AO109" s="4"/>
    </row>
    <row r="110" spans="1:41" x14ac:dyDescent="0.25">
      <c r="A110" s="24">
        <v>3317</v>
      </c>
      <c r="B110" s="25">
        <v>1026722.9827325707</v>
      </c>
      <c r="C110" s="25">
        <v>12200428.956975322</v>
      </c>
      <c r="D110" s="25">
        <v>58587958.311964892</v>
      </c>
      <c r="E110" s="25">
        <v>1960948.3994531981</v>
      </c>
      <c r="F110" s="25">
        <v>776979.55450032372</v>
      </c>
      <c r="G110" s="25">
        <v>9240506.8445931356</v>
      </c>
      <c r="H110" s="25">
        <v>2414186.4729117202</v>
      </c>
      <c r="I110" s="25">
        <v>41901397.403410323</v>
      </c>
      <c r="J110" s="25">
        <v>453238.07345852215</v>
      </c>
      <c r="K110" s="27">
        <v>148404.55830815711</v>
      </c>
      <c r="L110" s="27">
        <v>1558247.8622356497</v>
      </c>
      <c r="M110" s="27">
        <v>19765632.109667674</v>
      </c>
      <c r="N110" s="27">
        <v>83477.564048338361</v>
      </c>
      <c r="O110" s="27">
        <v>0</v>
      </c>
      <c r="P110" s="27">
        <v>213331.55256797586</v>
      </c>
      <c r="Q110" s="27">
        <v>593618.23323262844</v>
      </c>
      <c r="R110" s="25">
        <v>8338481.1199395768</v>
      </c>
      <c r="S110" s="27">
        <v>0</v>
      </c>
      <c r="U110"/>
      <c r="V110"/>
      <c r="AH110" s="4"/>
      <c r="AI110" s="4"/>
      <c r="AJ110" s="4"/>
      <c r="AK110" s="4"/>
      <c r="AL110" s="4"/>
      <c r="AM110" s="4"/>
      <c r="AN110" s="4"/>
      <c r="AO110" s="4"/>
    </row>
    <row r="111" spans="1:41" x14ac:dyDescent="0.25">
      <c r="A111" s="24">
        <v>3329</v>
      </c>
      <c r="B111" s="25">
        <v>9413.0561797752798</v>
      </c>
      <c r="C111" s="25">
        <v>65891.393258426964</v>
      </c>
      <c r="D111" s="25">
        <v>0</v>
      </c>
      <c r="E111" s="25">
        <v>0</v>
      </c>
      <c r="F111" s="25">
        <v>9413.0561797752798</v>
      </c>
      <c r="G111" s="25">
        <v>677740.04494382022</v>
      </c>
      <c r="H111" s="25">
        <v>56478.337078651683</v>
      </c>
      <c r="I111" s="25">
        <v>18826.11235955056</v>
      </c>
      <c r="J111" s="25">
        <v>0</v>
      </c>
      <c r="K111" s="27"/>
      <c r="L111" s="27"/>
      <c r="M111" s="27"/>
      <c r="N111" s="27"/>
      <c r="O111" s="27"/>
      <c r="P111" s="27"/>
      <c r="Q111" s="27"/>
      <c r="R111" s="25"/>
      <c r="S111" s="27"/>
      <c r="U111"/>
      <c r="V111"/>
      <c r="AH111" s="4"/>
      <c r="AI111" s="4"/>
      <c r="AJ111" s="4"/>
      <c r="AK111" s="4"/>
      <c r="AL111" s="4"/>
      <c r="AM111" s="4"/>
      <c r="AN111" s="4"/>
      <c r="AO111" s="4"/>
    </row>
    <row r="112" spans="1:41" x14ac:dyDescent="0.25">
      <c r="A112" s="24">
        <v>3382</v>
      </c>
      <c r="B112" s="25">
        <v>590502.04381608579</v>
      </c>
      <c r="C112" s="25">
        <v>3838263.2848045575</v>
      </c>
      <c r="D112" s="25">
        <v>1140279.8087483037</v>
      </c>
      <c r="E112" s="25">
        <v>1384625.4820515115</v>
      </c>
      <c r="F112" s="25">
        <v>0</v>
      </c>
      <c r="G112" s="25">
        <v>47922295.176591657</v>
      </c>
      <c r="H112" s="25">
        <v>246728043.61791417</v>
      </c>
      <c r="I112" s="25">
        <v>310115383.70065469</v>
      </c>
      <c r="J112" s="25">
        <v>70951874.885418996</v>
      </c>
      <c r="K112" s="27"/>
      <c r="L112" s="27"/>
      <c r="M112" s="27"/>
      <c r="N112" s="27"/>
      <c r="O112" s="27"/>
      <c r="P112" s="27"/>
      <c r="Q112" s="27"/>
      <c r="R112" s="25"/>
      <c r="S112" s="27"/>
      <c r="U112"/>
      <c r="V112"/>
      <c r="AH112" s="4"/>
      <c r="AI112" s="4"/>
      <c r="AJ112" s="4"/>
      <c r="AK112" s="4"/>
      <c r="AL112" s="4"/>
      <c r="AM112" s="4"/>
      <c r="AN112" s="4"/>
      <c r="AO112" s="4"/>
    </row>
    <row r="113" spans="1:41" x14ac:dyDescent="0.25">
      <c r="A113" s="24">
        <v>3386</v>
      </c>
      <c r="B113" s="25">
        <v>814377.08738028642</v>
      </c>
      <c r="C113" s="25">
        <v>6112982.4407153148</v>
      </c>
      <c r="D113" s="25">
        <v>494811.39486397145</v>
      </c>
      <c r="E113" s="25">
        <v>19215175.833884228</v>
      </c>
      <c r="F113" s="25">
        <v>10308.57072633274</v>
      </c>
      <c r="G113" s="25">
        <v>65325412.692770571</v>
      </c>
      <c r="H113" s="25">
        <v>160896171.89660141</v>
      </c>
      <c r="I113" s="25">
        <v>68562303.900839046</v>
      </c>
      <c r="J113" s="25">
        <v>165091760.18221882</v>
      </c>
      <c r="K113" s="27"/>
      <c r="L113" s="27"/>
      <c r="M113" s="27"/>
      <c r="N113" s="27"/>
      <c r="O113" s="27"/>
      <c r="P113" s="27"/>
      <c r="Q113" s="27"/>
      <c r="R113" s="25"/>
      <c r="S113" s="27"/>
      <c r="U113"/>
      <c r="V113"/>
      <c r="AH113" s="4"/>
      <c r="AI113" s="4"/>
      <c r="AJ113" s="4"/>
      <c r="AK113" s="4"/>
      <c r="AL113" s="4"/>
      <c r="AM113" s="4"/>
      <c r="AN113" s="4"/>
      <c r="AO113" s="4"/>
    </row>
    <row r="114" spans="1:41" x14ac:dyDescent="0.25">
      <c r="A114" s="24">
        <v>3387</v>
      </c>
      <c r="B114" s="25">
        <v>30986.86455630514</v>
      </c>
      <c r="C114" s="25">
        <v>216908.05189413598</v>
      </c>
      <c r="D114" s="25">
        <v>0</v>
      </c>
      <c r="E114" s="25">
        <v>227237.00674623766</v>
      </c>
      <c r="F114" s="25">
        <v>0</v>
      </c>
      <c r="G114" s="25">
        <v>23291793.191489361</v>
      </c>
      <c r="H114" s="25">
        <v>119753902.55526724</v>
      </c>
      <c r="I114" s="25">
        <v>42193780.570835494</v>
      </c>
      <c r="J114" s="25">
        <v>73036039.759211212</v>
      </c>
      <c r="K114" s="27"/>
      <c r="L114" s="27"/>
      <c r="M114" s="27"/>
      <c r="N114" s="27"/>
      <c r="O114" s="27"/>
      <c r="P114" s="27"/>
      <c r="Q114" s="27"/>
      <c r="R114" s="25"/>
      <c r="S114" s="27"/>
      <c r="U114"/>
      <c r="V114"/>
      <c r="AH114" s="4"/>
      <c r="AI114" s="4"/>
      <c r="AJ114" s="4"/>
      <c r="AK114" s="4"/>
      <c r="AL114" s="4"/>
      <c r="AM114" s="4"/>
      <c r="AN114" s="4"/>
      <c r="AO114" s="4"/>
    </row>
    <row r="115" spans="1:41" x14ac:dyDescent="0.25">
      <c r="A115" s="24">
        <v>3388</v>
      </c>
      <c r="B115" s="25">
        <v>394635.30414996535</v>
      </c>
      <c r="C115" s="25">
        <v>9616639.2537596803</v>
      </c>
      <c r="D115" s="25">
        <v>155777.09374340737</v>
      </c>
      <c r="E115" s="25">
        <v>10956322.259952985</v>
      </c>
      <c r="F115" s="25">
        <v>0</v>
      </c>
      <c r="G115" s="25">
        <v>38580793.550450556</v>
      </c>
      <c r="H115" s="25">
        <v>316944074.93033665</v>
      </c>
      <c r="I115" s="25">
        <v>175467318.39257407</v>
      </c>
      <c r="J115" s="25">
        <v>137063072.2150327</v>
      </c>
      <c r="K115" s="27"/>
      <c r="L115" s="27"/>
      <c r="M115" s="27"/>
      <c r="N115" s="27"/>
      <c r="O115" s="27"/>
      <c r="P115" s="27"/>
      <c r="Q115" s="27"/>
      <c r="R115" s="25"/>
      <c r="S115" s="27"/>
      <c r="U115"/>
      <c r="V115"/>
      <c r="AH115" s="4"/>
      <c r="AI115" s="4"/>
      <c r="AJ115" s="4"/>
      <c r="AK115" s="4"/>
      <c r="AL115" s="4"/>
      <c r="AM115" s="4"/>
      <c r="AN115" s="4"/>
      <c r="AO115" s="4"/>
    </row>
    <row r="116" spans="1:41" x14ac:dyDescent="0.25">
      <c r="A116" s="24">
        <v>3389</v>
      </c>
      <c r="B116" s="25">
        <v>229405.88089407596</v>
      </c>
      <c r="C116" s="25">
        <v>3263820.0327202627</v>
      </c>
      <c r="D116" s="25">
        <v>239833.42093471577</v>
      </c>
      <c r="E116" s="25">
        <v>4358711.7369874436</v>
      </c>
      <c r="F116" s="25">
        <v>0</v>
      </c>
      <c r="G116" s="25">
        <v>16350382.783723231</v>
      </c>
      <c r="H116" s="25">
        <v>61407783.29932788</v>
      </c>
      <c r="I116" s="25">
        <v>52252403.143646128</v>
      </c>
      <c r="J116" s="25">
        <v>62033435.701766267</v>
      </c>
      <c r="K116" s="27"/>
      <c r="L116" s="27"/>
      <c r="M116" s="27"/>
      <c r="N116" s="27"/>
      <c r="O116" s="27"/>
      <c r="P116" s="27"/>
      <c r="Q116" s="27"/>
      <c r="R116" s="25"/>
      <c r="S116" s="27"/>
      <c r="U116"/>
      <c r="V116"/>
      <c r="AH116" s="4"/>
      <c r="AI116" s="4"/>
      <c r="AJ116" s="4"/>
      <c r="AK116" s="4"/>
      <c r="AL116" s="4"/>
      <c r="AM116" s="4"/>
      <c r="AN116" s="4"/>
      <c r="AO116" s="4"/>
    </row>
    <row r="117" spans="1:41" x14ac:dyDescent="0.25">
      <c r="A117" s="24">
        <v>3390</v>
      </c>
      <c r="B117" s="25">
        <v>564436.21334543801</v>
      </c>
      <c r="C117" s="25">
        <v>8330660.4080798905</v>
      </c>
      <c r="D117" s="25">
        <v>114977.7471629596</v>
      </c>
      <c r="E117" s="25">
        <v>13588279.210167952</v>
      </c>
      <c r="F117" s="25">
        <v>0</v>
      </c>
      <c r="G117" s="25">
        <v>38444377.642305948</v>
      </c>
      <c r="H117" s="25">
        <v>62641967.158874258</v>
      </c>
      <c r="I117" s="25">
        <v>41601039.428052656</v>
      </c>
      <c r="J117" s="25">
        <v>41956425.192010894</v>
      </c>
      <c r="K117" s="27"/>
      <c r="L117" s="27"/>
      <c r="M117" s="27"/>
      <c r="N117" s="27"/>
      <c r="O117" s="27"/>
      <c r="P117" s="27"/>
      <c r="Q117" s="27"/>
      <c r="R117" s="25"/>
      <c r="S117" s="27"/>
      <c r="U117"/>
      <c r="V117"/>
      <c r="AH117" s="4"/>
      <c r="AI117" s="4"/>
      <c r="AJ117" s="4"/>
      <c r="AK117" s="4"/>
      <c r="AL117" s="4"/>
      <c r="AM117" s="4"/>
      <c r="AN117" s="4"/>
      <c r="AO117" s="4"/>
    </row>
    <row r="118" spans="1:41" x14ac:dyDescent="0.25">
      <c r="A118" s="24">
        <v>3394</v>
      </c>
      <c r="B118" s="25">
        <v>0</v>
      </c>
      <c r="C118" s="25">
        <v>313370.96303901437</v>
      </c>
      <c r="D118" s="25">
        <v>0</v>
      </c>
      <c r="E118" s="25">
        <v>345788.64887063653</v>
      </c>
      <c r="F118" s="25">
        <v>0</v>
      </c>
      <c r="G118" s="25">
        <v>605130.13552361389</v>
      </c>
      <c r="H118" s="25">
        <v>842859.83162217657</v>
      </c>
      <c r="I118" s="25">
        <v>389012.22997946612</v>
      </c>
      <c r="J118" s="25">
        <v>2766309.1909650923</v>
      </c>
      <c r="K118" s="27"/>
      <c r="L118" s="27"/>
      <c r="M118" s="27"/>
      <c r="N118" s="27"/>
      <c r="O118" s="27"/>
      <c r="P118" s="27"/>
      <c r="Q118" s="27"/>
      <c r="R118" s="25"/>
      <c r="S118" s="27"/>
      <c r="U118"/>
      <c r="V118"/>
      <c r="AH118" s="4"/>
      <c r="AI118" s="4"/>
      <c r="AJ118" s="4"/>
      <c r="AK118" s="4"/>
      <c r="AL118" s="4"/>
      <c r="AM118" s="4"/>
      <c r="AN118" s="4"/>
      <c r="AO118" s="4"/>
    </row>
    <row r="119" spans="1:41" x14ac:dyDescent="0.25">
      <c r="A119" s="24">
        <v>3395</v>
      </c>
      <c r="B119" s="25">
        <v>0</v>
      </c>
      <c r="C119" s="25">
        <v>76170.070967741936</v>
      </c>
      <c r="D119" s="25">
        <v>0</v>
      </c>
      <c r="E119" s="25">
        <v>0</v>
      </c>
      <c r="F119" s="25">
        <v>0</v>
      </c>
      <c r="G119" s="25">
        <v>141458.70322580647</v>
      </c>
      <c r="H119" s="25">
        <v>652886.32258064509</v>
      </c>
      <c r="I119" s="25">
        <v>130577.26451612904</v>
      </c>
      <c r="J119" s="25">
        <v>685530.63870967738</v>
      </c>
      <c r="K119" s="27"/>
      <c r="L119" s="27"/>
      <c r="M119" s="27"/>
      <c r="N119" s="27"/>
      <c r="O119" s="27"/>
      <c r="P119" s="27"/>
      <c r="Q119" s="27"/>
      <c r="R119" s="25"/>
      <c r="S119" s="27"/>
      <c r="U119"/>
      <c r="V119"/>
      <c r="AH119" s="4"/>
      <c r="AI119" s="4"/>
      <c r="AJ119" s="4"/>
      <c r="AK119" s="4"/>
      <c r="AL119" s="4"/>
      <c r="AM119" s="4"/>
      <c r="AN119" s="4"/>
      <c r="AO119" s="4"/>
    </row>
    <row r="120" spans="1:41" x14ac:dyDescent="0.25">
      <c r="A120" s="24">
        <v>3398</v>
      </c>
      <c r="B120" s="25">
        <v>0</v>
      </c>
      <c r="C120" s="25">
        <v>0</v>
      </c>
      <c r="D120" s="25">
        <v>0</v>
      </c>
      <c r="E120" s="25">
        <v>0</v>
      </c>
      <c r="F120" s="25">
        <v>0</v>
      </c>
      <c r="G120" s="25">
        <v>658121.6674259681</v>
      </c>
      <c r="H120" s="25">
        <v>3237534.0091116172</v>
      </c>
      <c r="I120" s="25">
        <v>137993.25284738041</v>
      </c>
      <c r="J120" s="25">
        <v>626277.0706150342</v>
      </c>
      <c r="K120" s="27"/>
      <c r="L120" s="27"/>
      <c r="M120" s="27"/>
      <c r="N120" s="27"/>
      <c r="O120" s="27"/>
      <c r="P120" s="27"/>
      <c r="Q120" s="27"/>
      <c r="R120" s="25"/>
      <c r="S120" s="27"/>
      <c r="U120"/>
      <c r="V120"/>
      <c r="AH120" s="4"/>
      <c r="AI120" s="4"/>
      <c r="AJ120" s="4"/>
      <c r="AK120" s="4"/>
      <c r="AL120" s="4"/>
      <c r="AM120" s="4"/>
      <c r="AN120" s="4"/>
      <c r="AO120" s="4"/>
    </row>
    <row r="121" spans="1:41" x14ac:dyDescent="0.25">
      <c r="A121" s="24">
        <v>3400</v>
      </c>
      <c r="B121" s="25">
        <v>0</v>
      </c>
      <c r="C121" s="25">
        <v>413258.63365896983</v>
      </c>
      <c r="D121" s="25">
        <v>0</v>
      </c>
      <c r="E121" s="25">
        <v>31789.1256660746</v>
      </c>
      <c r="F121" s="25">
        <v>0</v>
      </c>
      <c r="G121" s="25">
        <v>3221298.0674955593</v>
      </c>
      <c r="H121" s="25">
        <v>14389877.55150977</v>
      </c>
      <c r="I121" s="25">
        <v>2405377.1753996448</v>
      </c>
      <c r="J121" s="25">
        <v>3401436.4462699825</v>
      </c>
      <c r="K121" s="27"/>
      <c r="L121" s="27"/>
      <c r="M121" s="27"/>
      <c r="N121" s="27"/>
      <c r="O121" s="27"/>
      <c r="P121" s="27"/>
      <c r="Q121" s="27"/>
      <c r="R121" s="25"/>
      <c r="S121" s="27"/>
      <c r="U121"/>
      <c r="V121"/>
      <c r="AH121" s="4"/>
      <c r="AI121" s="4"/>
      <c r="AJ121" s="4"/>
      <c r="AK121" s="4"/>
      <c r="AL121" s="4"/>
      <c r="AM121" s="4"/>
      <c r="AN121" s="4"/>
      <c r="AO121" s="4"/>
    </row>
    <row r="122" spans="1:41" x14ac:dyDescent="0.25">
      <c r="A122" s="24">
        <v>3404</v>
      </c>
      <c r="B122" s="25">
        <v>537026.32958391402</v>
      </c>
      <c r="C122" s="25">
        <v>15278925.573063906</v>
      </c>
      <c r="D122" s="25">
        <v>0</v>
      </c>
      <c r="E122" s="25">
        <v>1495249.7804101135</v>
      </c>
      <c r="F122" s="25">
        <v>0</v>
      </c>
      <c r="G122" s="25">
        <v>8560831.4892494529</v>
      </c>
      <c r="H122" s="25">
        <v>27567351.585307583</v>
      </c>
      <c r="I122" s="25">
        <v>132487554.4867609</v>
      </c>
      <c r="J122" s="25">
        <v>131424031.75562412</v>
      </c>
      <c r="K122" s="27"/>
      <c r="L122" s="27"/>
      <c r="M122" s="27"/>
      <c r="N122" s="27"/>
      <c r="O122" s="27"/>
      <c r="P122" s="27"/>
      <c r="Q122" s="27"/>
      <c r="R122" s="25"/>
      <c r="S122" s="27"/>
      <c r="U122"/>
      <c r="V122"/>
      <c r="AH122" s="4"/>
      <c r="AI122" s="4"/>
      <c r="AJ122" s="4"/>
      <c r="AK122" s="4"/>
      <c r="AL122" s="4"/>
      <c r="AM122" s="4"/>
      <c r="AN122" s="4"/>
      <c r="AO122" s="4"/>
    </row>
    <row r="123" spans="1:41" x14ac:dyDescent="0.25">
      <c r="A123" s="24">
        <v>3405</v>
      </c>
      <c r="B123" s="25">
        <v>3195640.1917294045</v>
      </c>
      <c r="C123" s="25">
        <v>36185615.504368275</v>
      </c>
      <c r="D123" s="25">
        <v>42186.669197747913</v>
      </c>
      <c r="E123" s="25">
        <v>7867813.8053799858</v>
      </c>
      <c r="F123" s="25">
        <v>0</v>
      </c>
      <c r="G123" s="25">
        <v>33728242.023599453</v>
      </c>
      <c r="H123" s="25">
        <v>156206689.37196109</v>
      </c>
      <c r="I123" s="25">
        <v>568581380.77994692</v>
      </c>
      <c r="J123" s="25">
        <v>172016143.65381712</v>
      </c>
      <c r="K123" s="27"/>
      <c r="L123" s="27"/>
      <c r="M123" s="27"/>
      <c r="N123" s="27"/>
      <c r="O123" s="27"/>
      <c r="P123" s="27"/>
      <c r="Q123" s="27"/>
      <c r="R123" s="25"/>
      <c r="S123" s="27"/>
      <c r="U123"/>
      <c r="V123"/>
      <c r="AH123" s="4"/>
      <c r="AI123" s="4"/>
      <c r="AJ123" s="4"/>
      <c r="AK123" s="4"/>
      <c r="AL123" s="4"/>
      <c r="AM123" s="4"/>
      <c r="AN123" s="4"/>
      <c r="AO123" s="4"/>
    </row>
    <row r="124" spans="1:41" x14ac:dyDescent="0.25">
      <c r="A124" s="24">
        <v>3407</v>
      </c>
      <c r="B124" s="25">
        <v>0</v>
      </c>
      <c r="C124" s="25">
        <v>335586.68428005284</v>
      </c>
      <c r="D124" s="25">
        <v>0</v>
      </c>
      <c r="E124" s="25">
        <v>20974.167767503302</v>
      </c>
      <c r="F124" s="25">
        <v>0</v>
      </c>
      <c r="G124" s="25">
        <v>1017247.1367239102</v>
      </c>
      <c r="H124" s="25">
        <v>6680272.4339498021</v>
      </c>
      <c r="I124" s="25">
        <v>6449556.5885072658</v>
      </c>
      <c r="J124" s="25">
        <v>1373807.9887714663</v>
      </c>
      <c r="K124" s="27"/>
      <c r="L124" s="27"/>
      <c r="M124" s="27"/>
      <c r="N124" s="27"/>
      <c r="O124" s="27"/>
      <c r="P124" s="27"/>
      <c r="Q124" s="27"/>
      <c r="R124" s="25"/>
      <c r="S124" s="27"/>
      <c r="U124"/>
      <c r="V124"/>
      <c r="AH124" s="4"/>
      <c r="AI124" s="4"/>
      <c r="AJ124" s="4"/>
      <c r="AK124" s="4"/>
      <c r="AL124" s="4"/>
      <c r="AM124" s="4"/>
      <c r="AN124" s="4"/>
      <c r="AO124" s="4"/>
    </row>
    <row r="125" spans="1:41" x14ac:dyDescent="0.25">
      <c r="A125" s="24">
        <v>3409</v>
      </c>
      <c r="B125" s="25">
        <v>0</v>
      </c>
      <c r="C125" s="25">
        <v>0</v>
      </c>
      <c r="D125" s="25">
        <v>0</v>
      </c>
      <c r="E125" s="25">
        <v>0</v>
      </c>
      <c r="F125" s="25">
        <v>0</v>
      </c>
      <c r="G125" s="25">
        <v>166509.61194029849</v>
      </c>
      <c r="H125" s="25">
        <v>135289.05970149254</v>
      </c>
      <c r="I125" s="25">
        <v>31220.552238805969</v>
      </c>
      <c r="J125" s="25">
        <v>364239.77611940296</v>
      </c>
      <c r="K125" s="27"/>
      <c r="L125" s="27"/>
      <c r="M125" s="27"/>
      <c r="N125" s="27"/>
      <c r="O125" s="27"/>
      <c r="P125" s="27"/>
      <c r="Q125" s="27"/>
      <c r="R125" s="25"/>
      <c r="S125" s="27"/>
      <c r="U125"/>
      <c r="V125"/>
      <c r="AH125" s="4"/>
      <c r="AI125" s="4"/>
      <c r="AJ125" s="4"/>
      <c r="AK125" s="4"/>
      <c r="AL125" s="4"/>
      <c r="AM125" s="4"/>
      <c r="AN125" s="4"/>
      <c r="AO125" s="4"/>
    </row>
    <row r="126" spans="1:41" x14ac:dyDescent="0.25">
      <c r="A126" s="24">
        <v>3410</v>
      </c>
      <c r="B126" s="25">
        <v>0</v>
      </c>
      <c r="C126" s="25">
        <v>0</v>
      </c>
      <c r="D126" s="25">
        <v>0</v>
      </c>
      <c r="E126" s="25">
        <v>62743.506297229214</v>
      </c>
      <c r="F126" s="25">
        <v>0</v>
      </c>
      <c r="G126" s="25">
        <v>909780.84130982368</v>
      </c>
      <c r="H126" s="25">
        <v>11889894.443324937</v>
      </c>
      <c r="I126" s="25">
        <v>8449458.848026868</v>
      </c>
      <c r="J126" s="25">
        <v>3597294.3610411421</v>
      </c>
      <c r="K126" s="27"/>
      <c r="L126" s="27"/>
      <c r="M126" s="27"/>
      <c r="N126" s="27"/>
      <c r="O126" s="27"/>
      <c r="P126" s="27"/>
      <c r="Q126" s="27"/>
      <c r="R126" s="25"/>
      <c r="S126" s="27"/>
      <c r="U126"/>
      <c r="V126"/>
      <c r="AH126" s="4"/>
      <c r="AI126" s="4"/>
      <c r="AJ126" s="4"/>
      <c r="AK126" s="4"/>
      <c r="AL126" s="4"/>
      <c r="AM126" s="4"/>
      <c r="AN126" s="4"/>
      <c r="AO126" s="4"/>
    </row>
    <row r="127" spans="1:41" x14ac:dyDescent="0.25">
      <c r="A127" s="24">
        <v>3413</v>
      </c>
      <c r="B127" s="25">
        <v>41829.57455360594</v>
      </c>
      <c r="C127" s="25">
        <v>1620896.0139522299</v>
      </c>
      <c r="D127" s="25">
        <v>115031.33002241632</v>
      </c>
      <c r="E127" s="25">
        <v>773847.12924170983</v>
      </c>
      <c r="F127" s="25">
        <v>10457.393638401485</v>
      </c>
      <c r="G127" s="25">
        <v>39874041.943224862</v>
      </c>
      <c r="H127" s="25">
        <v>59042444.482414775</v>
      </c>
      <c r="I127" s="25">
        <v>134858548.36082554</v>
      </c>
      <c r="J127" s="25">
        <v>34237506.772126459</v>
      </c>
      <c r="K127" s="27"/>
      <c r="L127" s="27"/>
      <c r="M127" s="27"/>
      <c r="N127" s="27"/>
      <c r="O127" s="27"/>
      <c r="P127" s="27"/>
      <c r="Q127" s="27"/>
      <c r="R127" s="25"/>
      <c r="S127" s="27"/>
      <c r="U127"/>
      <c r="V127"/>
      <c r="AH127" s="4"/>
      <c r="AI127" s="4"/>
      <c r="AJ127" s="4"/>
      <c r="AK127" s="4"/>
      <c r="AL127" s="4"/>
      <c r="AM127" s="4"/>
      <c r="AN127" s="4"/>
      <c r="AO127" s="4"/>
    </row>
    <row r="128" spans="1:41" x14ac:dyDescent="0.25">
      <c r="A128" s="24">
        <v>3414</v>
      </c>
      <c r="B128" s="25">
        <v>10498.626590448092</v>
      </c>
      <c r="C128" s="25">
        <v>1018366.7792734649</v>
      </c>
      <c r="D128" s="25">
        <v>0</v>
      </c>
      <c r="E128" s="25">
        <v>1637785.7481099023</v>
      </c>
      <c r="F128" s="25">
        <v>0</v>
      </c>
      <c r="G128" s="25">
        <v>9028818.8677853588</v>
      </c>
      <c r="H128" s="25">
        <v>31359397.625668447</v>
      </c>
      <c r="I128" s="25">
        <v>6015713.0363267567</v>
      </c>
      <c r="J128" s="25">
        <v>7863471.3162456201</v>
      </c>
      <c r="K128" s="27"/>
      <c r="L128" s="27"/>
      <c r="M128" s="27"/>
      <c r="N128" s="27"/>
      <c r="O128" s="27"/>
      <c r="P128" s="27"/>
      <c r="Q128" s="27"/>
      <c r="R128" s="25"/>
      <c r="S128" s="27"/>
      <c r="U128"/>
      <c r="V128"/>
      <c r="AH128" s="4"/>
      <c r="AI128" s="4"/>
      <c r="AJ128" s="4"/>
      <c r="AK128" s="4"/>
      <c r="AL128" s="4"/>
      <c r="AM128" s="4"/>
      <c r="AN128" s="4"/>
      <c r="AO128" s="4"/>
    </row>
    <row r="129" spans="1:41" x14ac:dyDescent="0.25">
      <c r="A129" s="24">
        <v>3416</v>
      </c>
      <c r="B129" s="25">
        <v>0</v>
      </c>
      <c r="C129" s="25">
        <v>31435.481481481478</v>
      </c>
      <c r="D129" s="25">
        <v>0</v>
      </c>
      <c r="E129" s="25">
        <v>0</v>
      </c>
      <c r="F129" s="25">
        <v>0</v>
      </c>
      <c r="G129" s="25">
        <v>1047849.3827160494</v>
      </c>
      <c r="H129" s="25">
        <v>3353118.0246913582</v>
      </c>
      <c r="I129" s="25">
        <v>314354.81481481477</v>
      </c>
      <c r="J129" s="25">
        <v>345790.29629629629</v>
      </c>
      <c r="K129" s="27"/>
      <c r="L129" s="27"/>
      <c r="M129" s="27"/>
      <c r="N129" s="27"/>
      <c r="O129" s="27"/>
      <c r="P129" s="27"/>
      <c r="Q129" s="27"/>
      <c r="R129" s="25"/>
      <c r="S129" s="27"/>
      <c r="U129"/>
      <c r="V129"/>
      <c r="AH129" s="4"/>
      <c r="AI129" s="4"/>
      <c r="AJ129" s="4"/>
      <c r="AK129" s="4"/>
      <c r="AL129" s="4"/>
      <c r="AM129" s="4"/>
      <c r="AN129" s="4"/>
      <c r="AO129" s="4"/>
    </row>
    <row r="130" spans="1:41" x14ac:dyDescent="0.25">
      <c r="A130" s="24">
        <v>3418</v>
      </c>
      <c r="B130" s="25">
        <v>787956.201806642</v>
      </c>
      <c r="C130" s="25">
        <v>20402812.585446648</v>
      </c>
      <c r="D130" s="25">
        <v>1670467.1478300809</v>
      </c>
      <c r="E130" s="25">
        <v>20003581.443197951</v>
      </c>
      <c r="F130" s="25">
        <v>0</v>
      </c>
      <c r="G130" s="25">
        <v>18679815.024162792</v>
      </c>
      <c r="H130" s="25">
        <v>160858632.07815328</v>
      </c>
      <c r="I130" s="25">
        <v>511604202.70901656</v>
      </c>
      <c r="J130" s="25">
        <v>20812549.810386103</v>
      </c>
      <c r="K130" s="27">
        <v>0</v>
      </c>
      <c r="L130" s="27">
        <v>0</v>
      </c>
      <c r="M130" s="27">
        <v>0</v>
      </c>
      <c r="N130" s="27">
        <v>174660.68421052632</v>
      </c>
      <c r="O130" s="27">
        <v>0</v>
      </c>
      <c r="P130" s="27">
        <v>0</v>
      </c>
      <c r="Q130" s="27">
        <v>10274.157894736842</v>
      </c>
      <c r="R130" s="25">
        <v>10274.157894736842</v>
      </c>
      <c r="S130" s="27">
        <v>0</v>
      </c>
      <c r="U130"/>
      <c r="V130"/>
      <c r="AH130" s="4"/>
      <c r="AI130" s="4"/>
      <c r="AJ130" s="4"/>
      <c r="AK130" s="4"/>
      <c r="AL130" s="4"/>
      <c r="AM130" s="4"/>
      <c r="AN130" s="4"/>
      <c r="AO130" s="4"/>
    </row>
    <row r="131" spans="1:41" x14ac:dyDescent="0.25">
      <c r="A131" s="24">
        <v>3419</v>
      </c>
      <c r="B131" s="25">
        <v>21871731.211823978</v>
      </c>
      <c r="C131" s="25">
        <v>2192436596.2870646</v>
      </c>
      <c r="D131" s="25">
        <v>7185482318.6841269</v>
      </c>
      <c r="E131" s="25">
        <v>1775080766.5235684</v>
      </c>
      <c r="F131" s="25">
        <v>681525.6609628757</v>
      </c>
      <c r="G131" s="25">
        <v>4667769251.9347343</v>
      </c>
      <c r="H131" s="25">
        <v>9105140890.4233437</v>
      </c>
      <c r="I131" s="25">
        <v>25659923445.720028</v>
      </c>
      <c r="J131" s="25">
        <v>6813117667.5543489</v>
      </c>
      <c r="K131" s="27">
        <v>6155466.680958719</v>
      </c>
      <c r="L131" s="27">
        <v>708906327.14284897</v>
      </c>
      <c r="M131" s="27">
        <v>3330663249.0734386</v>
      </c>
      <c r="N131" s="27">
        <v>971924070.39975977</v>
      </c>
      <c r="O131" s="27">
        <v>83890.516946626507</v>
      </c>
      <c r="P131" s="27">
        <v>165463558.36260244</v>
      </c>
      <c r="Q131" s="27">
        <v>694183541.41871607</v>
      </c>
      <c r="R131" s="25">
        <v>5446958833.7713671</v>
      </c>
      <c r="S131" s="27">
        <v>3754100.6333615356</v>
      </c>
      <c r="U131"/>
      <c r="V131"/>
      <c r="AH131" s="4"/>
      <c r="AI131" s="4"/>
      <c r="AJ131" s="4"/>
      <c r="AK131" s="4"/>
      <c r="AL131" s="4"/>
      <c r="AM131" s="4"/>
      <c r="AN131" s="4"/>
      <c r="AO131" s="4"/>
    </row>
    <row r="132" spans="1:41" x14ac:dyDescent="0.25">
      <c r="A132" s="24">
        <v>3421</v>
      </c>
      <c r="B132" s="25">
        <v>0</v>
      </c>
      <c r="C132" s="25">
        <v>168770.87517146775</v>
      </c>
      <c r="D132" s="25">
        <v>0</v>
      </c>
      <c r="E132" s="25">
        <v>0</v>
      </c>
      <c r="F132" s="25">
        <v>0</v>
      </c>
      <c r="G132" s="25">
        <v>1772094.1893004116</v>
      </c>
      <c r="H132" s="25">
        <v>4250916.4183813445</v>
      </c>
      <c r="I132" s="25">
        <v>337541.7503429355</v>
      </c>
      <c r="J132" s="25">
        <v>1160299.7668038409</v>
      </c>
      <c r="K132" s="27"/>
      <c r="L132" s="27"/>
      <c r="M132" s="27"/>
      <c r="N132" s="27"/>
      <c r="O132" s="27"/>
      <c r="P132" s="27"/>
      <c r="Q132" s="27"/>
      <c r="R132" s="25"/>
      <c r="S132" s="27"/>
      <c r="U132"/>
      <c r="V132"/>
      <c r="AH132" s="4"/>
      <c r="AI132" s="4"/>
      <c r="AJ132" s="4"/>
      <c r="AK132" s="4"/>
      <c r="AL132" s="4"/>
      <c r="AM132" s="4"/>
      <c r="AN132" s="4"/>
      <c r="AO132" s="4"/>
    </row>
    <row r="133" spans="1:41" x14ac:dyDescent="0.25">
      <c r="A133" s="24">
        <v>3423</v>
      </c>
      <c r="B133" s="25">
        <v>21096.437633947706</v>
      </c>
      <c r="C133" s="25">
        <v>601248.47256750963</v>
      </c>
      <c r="D133" s="25">
        <v>326994.78332618944</v>
      </c>
      <c r="E133" s="25">
        <v>221512.59515645093</v>
      </c>
      <c r="F133" s="25">
        <v>0</v>
      </c>
      <c r="G133" s="25">
        <v>13512268.304543506</v>
      </c>
      <c r="H133" s="25">
        <v>50188425.131161593</v>
      </c>
      <c r="I133" s="25">
        <v>15474237.004500642</v>
      </c>
      <c r="J133" s="25">
        <v>18090195.271110158</v>
      </c>
      <c r="K133" s="27">
        <v>0</v>
      </c>
      <c r="L133" s="27">
        <v>0</v>
      </c>
      <c r="M133" s="27">
        <v>10827.77519379845</v>
      </c>
      <c r="N133" s="27">
        <v>0</v>
      </c>
      <c r="O133" s="27">
        <v>0</v>
      </c>
      <c r="P133" s="27">
        <v>10827.77519379845</v>
      </c>
      <c r="Q133" s="27">
        <v>1223538.5968992249</v>
      </c>
      <c r="R133" s="25">
        <v>151588.85271317829</v>
      </c>
      <c r="S133" s="27">
        <v>0</v>
      </c>
      <c r="U133"/>
      <c r="V133"/>
      <c r="AH133" s="4"/>
      <c r="AI133" s="4"/>
      <c r="AJ133" s="4"/>
      <c r="AK133" s="4"/>
      <c r="AL133" s="4"/>
      <c r="AM133" s="4"/>
      <c r="AN133" s="4"/>
      <c r="AO133" s="4"/>
    </row>
    <row r="134" spans="1:41" x14ac:dyDescent="0.25">
      <c r="A134" s="24">
        <v>3428</v>
      </c>
      <c r="B134" s="25">
        <v>7928675.4887563856</v>
      </c>
      <c r="C134" s="25">
        <v>111043969.84789106</v>
      </c>
      <c r="D134" s="25">
        <v>79084818.112381056</v>
      </c>
      <c r="E134" s="25">
        <v>49772100.956898332</v>
      </c>
      <c r="F134" s="25">
        <v>1955598.2438755699</v>
      </c>
      <c r="G134" s="25">
        <v>35615270.191451274</v>
      </c>
      <c r="H134" s="25">
        <v>226530548.74980378</v>
      </c>
      <c r="I134" s="25">
        <v>255173686.07178563</v>
      </c>
      <c r="J134" s="25">
        <v>4708315.3371569421</v>
      </c>
      <c r="K134" s="27">
        <v>2006768.8838459444</v>
      </c>
      <c r="L134" s="27">
        <v>33318734.166712031</v>
      </c>
      <c r="M134" s="27">
        <v>13686376.144324986</v>
      </c>
      <c r="N134" s="27">
        <v>33690358.034090906</v>
      </c>
      <c r="O134" s="27">
        <v>1953679.7599346761</v>
      </c>
      <c r="P134" s="27">
        <v>2049240.1829749593</v>
      </c>
      <c r="Q134" s="27">
        <v>16128475.844243331</v>
      </c>
      <c r="R134" s="25">
        <v>53205919.983873159</v>
      </c>
      <c r="S134" s="27">
        <v>0</v>
      </c>
      <c r="U134"/>
      <c r="V134"/>
      <c r="AH134" s="4"/>
      <c r="AI134" s="4"/>
      <c r="AJ134" s="4"/>
      <c r="AK134" s="4"/>
      <c r="AL134" s="4"/>
      <c r="AM134" s="4"/>
      <c r="AN134" s="4"/>
      <c r="AO134" s="4"/>
    </row>
    <row r="135" spans="1:41" x14ac:dyDescent="0.25">
      <c r="A135" s="24">
        <v>3431</v>
      </c>
      <c r="B135" s="25">
        <v>415832.24652956298</v>
      </c>
      <c r="C135" s="25">
        <v>4009049.3511568122</v>
      </c>
      <c r="D135" s="25">
        <v>5672378.3372750646</v>
      </c>
      <c r="E135" s="25">
        <v>1087561.2601542417</v>
      </c>
      <c r="F135" s="25">
        <v>0</v>
      </c>
      <c r="G135" s="25">
        <v>4232959.0223650383</v>
      </c>
      <c r="H135" s="25">
        <v>41551237.557069406</v>
      </c>
      <c r="I135" s="25">
        <v>12741526.528277634</v>
      </c>
      <c r="J135" s="25">
        <v>13242657.697172238</v>
      </c>
      <c r="K135" s="27">
        <v>85945.600000000006</v>
      </c>
      <c r="L135" s="27">
        <v>2256072</v>
      </c>
      <c r="M135" s="27">
        <v>376012</v>
      </c>
      <c r="N135" s="27">
        <v>612362.4</v>
      </c>
      <c r="O135" s="27">
        <v>0</v>
      </c>
      <c r="P135" s="27">
        <v>0</v>
      </c>
      <c r="Q135" s="27">
        <v>988374.4</v>
      </c>
      <c r="R135" s="25">
        <v>999117.6</v>
      </c>
      <c r="S135" s="27">
        <v>0</v>
      </c>
      <c r="U135"/>
      <c r="V135"/>
      <c r="AH135" s="4"/>
      <c r="AI135" s="4"/>
      <c r="AJ135" s="4"/>
      <c r="AK135" s="4"/>
      <c r="AL135" s="4"/>
      <c r="AM135" s="4"/>
      <c r="AN135" s="4"/>
      <c r="AO135" s="4"/>
    </row>
    <row r="136" spans="1:41" x14ac:dyDescent="0.25">
      <c r="A136" s="24">
        <v>3434</v>
      </c>
      <c r="B136" s="25">
        <v>0</v>
      </c>
      <c r="C136" s="25">
        <v>95882.200555996824</v>
      </c>
      <c r="D136" s="25">
        <v>0</v>
      </c>
      <c r="E136" s="25">
        <v>0</v>
      </c>
      <c r="F136" s="25">
        <v>0</v>
      </c>
      <c r="G136" s="25">
        <v>2919080.3280381253</v>
      </c>
      <c r="H136" s="25">
        <v>13103900.742652899</v>
      </c>
      <c r="I136" s="25">
        <v>351568.0687053217</v>
      </c>
      <c r="J136" s="25">
        <v>10355277.660047658</v>
      </c>
      <c r="K136" s="27"/>
      <c r="L136" s="27"/>
      <c r="M136" s="27"/>
      <c r="N136" s="27"/>
      <c r="O136" s="27"/>
      <c r="P136" s="27"/>
      <c r="Q136" s="27"/>
      <c r="R136" s="25"/>
      <c r="S136" s="27"/>
      <c r="U136"/>
      <c r="V136"/>
      <c r="AH136" s="4"/>
      <c r="AI136" s="4"/>
      <c r="AJ136" s="4"/>
      <c r="AK136" s="4"/>
      <c r="AL136" s="4"/>
      <c r="AM136" s="4"/>
      <c r="AN136" s="4"/>
      <c r="AO136" s="4"/>
    </row>
    <row r="137" spans="1:41" x14ac:dyDescent="0.25">
      <c r="A137" s="24">
        <v>3438</v>
      </c>
      <c r="B137" s="25">
        <v>397174.79374605179</v>
      </c>
      <c r="C137" s="25">
        <v>2801692.4639924197</v>
      </c>
      <c r="D137" s="25">
        <v>21468.907770056852</v>
      </c>
      <c r="E137" s="25">
        <v>10734.453885028426</v>
      </c>
      <c r="F137" s="25">
        <v>0</v>
      </c>
      <c r="G137" s="25">
        <v>3499431.9665192668</v>
      </c>
      <c r="H137" s="25">
        <v>16273432.089703094</v>
      </c>
      <c r="I137" s="25">
        <v>912428.58022741624</v>
      </c>
      <c r="J137" s="25">
        <v>10068917.744156664</v>
      </c>
      <c r="K137" s="27"/>
      <c r="L137" s="27"/>
      <c r="M137" s="27"/>
      <c r="N137" s="27"/>
      <c r="O137" s="27"/>
      <c r="P137" s="27"/>
      <c r="Q137" s="27"/>
      <c r="R137" s="25"/>
      <c r="S137" s="27"/>
      <c r="U137"/>
      <c r="V137"/>
      <c r="AH137" s="4"/>
      <c r="AI137" s="4"/>
      <c r="AJ137" s="4"/>
      <c r="AK137" s="4"/>
      <c r="AL137" s="4"/>
      <c r="AM137" s="4"/>
      <c r="AN137" s="4"/>
      <c r="AO137" s="4"/>
    </row>
    <row r="138" spans="1:41" x14ac:dyDescent="0.25">
      <c r="A138" s="24">
        <v>3441</v>
      </c>
      <c r="B138" s="25">
        <v>810979457.71190977</v>
      </c>
      <c r="C138" s="25">
        <v>1088000165.0344403</v>
      </c>
      <c r="D138" s="25">
        <v>6594131893.8616285</v>
      </c>
      <c r="E138" s="25">
        <v>493138552.39141774</v>
      </c>
      <c r="F138" s="25">
        <v>21086797.468465742</v>
      </c>
      <c r="G138" s="25">
        <v>289037562.4016096</v>
      </c>
      <c r="H138" s="25">
        <v>578817310.2213639</v>
      </c>
      <c r="I138" s="25">
        <v>1324418964.1878753</v>
      </c>
      <c r="J138" s="25">
        <v>2240221197.7212887</v>
      </c>
      <c r="K138" s="27">
        <v>45955347.615579404</v>
      </c>
      <c r="L138" s="27">
        <v>54324735.087423131</v>
      </c>
      <c r="M138" s="27">
        <v>1183189460.9120946</v>
      </c>
      <c r="N138" s="27">
        <v>84097087.39611721</v>
      </c>
      <c r="O138" s="27">
        <v>21795.27987459303</v>
      </c>
      <c r="P138" s="27">
        <v>8968757.6683950312</v>
      </c>
      <c r="Q138" s="27">
        <v>6396914.643193054</v>
      </c>
      <c r="R138" s="25">
        <v>63031949.39732305</v>
      </c>
      <c r="S138" s="27">
        <v>0</v>
      </c>
      <c r="U138"/>
      <c r="V138"/>
      <c r="AH138" s="4"/>
      <c r="AI138" s="4"/>
      <c r="AJ138" s="4"/>
      <c r="AK138" s="4"/>
      <c r="AL138" s="4"/>
      <c r="AM138" s="4"/>
      <c r="AN138" s="4"/>
      <c r="AO138" s="4"/>
    </row>
    <row r="139" spans="1:41" x14ac:dyDescent="0.25">
      <c r="A139" s="24">
        <v>3509</v>
      </c>
      <c r="B139" s="25">
        <v>990297.74691358022</v>
      </c>
      <c r="C139" s="25">
        <v>128156.17901234567</v>
      </c>
      <c r="D139" s="25">
        <v>81553.932098765421</v>
      </c>
      <c r="E139" s="25">
        <v>0</v>
      </c>
      <c r="F139" s="25">
        <v>58252.808641975309</v>
      </c>
      <c r="G139" s="25">
        <v>0</v>
      </c>
      <c r="H139" s="25">
        <v>34951.685185185182</v>
      </c>
      <c r="I139" s="25">
        <v>11650.561728395061</v>
      </c>
      <c r="J139" s="25">
        <v>582528.08641975303</v>
      </c>
      <c r="K139" s="27"/>
      <c r="L139" s="27"/>
      <c r="M139" s="27"/>
      <c r="N139" s="27"/>
      <c r="O139" s="27"/>
      <c r="P139" s="27"/>
      <c r="Q139" s="27"/>
      <c r="R139" s="25"/>
      <c r="S139" s="27"/>
      <c r="U139"/>
      <c r="V139"/>
      <c r="AH139" s="4"/>
      <c r="AI139" s="4"/>
      <c r="AJ139" s="4"/>
      <c r="AK139" s="4"/>
      <c r="AL139" s="4"/>
      <c r="AM139" s="4"/>
      <c r="AN139" s="4"/>
      <c r="AO139" s="4"/>
    </row>
    <row r="140" spans="1:41" x14ac:dyDescent="0.25">
      <c r="A140" s="24">
        <v>3797</v>
      </c>
      <c r="B140" s="25">
        <v>1841695.0246478873</v>
      </c>
      <c r="C140" s="25">
        <v>479956.88521126762</v>
      </c>
      <c r="D140" s="25">
        <v>167426.82042253521</v>
      </c>
      <c r="E140" s="25">
        <v>792486.95000000007</v>
      </c>
      <c r="F140" s="25">
        <v>10079094.58943662</v>
      </c>
      <c r="G140" s="25">
        <v>234397.54859154928</v>
      </c>
      <c r="H140" s="25">
        <v>0</v>
      </c>
      <c r="I140" s="25">
        <v>1238958.4711267606</v>
      </c>
      <c r="J140" s="25">
        <v>1015722.7105633803</v>
      </c>
      <c r="K140" s="27">
        <v>158714.75806451612</v>
      </c>
      <c r="L140" s="27">
        <v>52904.919354838705</v>
      </c>
      <c r="M140" s="27">
        <v>10580.983870967742</v>
      </c>
      <c r="N140" s="27">
        <v>31742.951612903224</v>
      </c>
      <c r="O140" s="27">
        <v>328010.5</v>
      </c>
      <c r="P140" s="27">
        <v>0</v>
      </c>
      <c r="Q140" s="27">
        <v>0</v>
      </c>
      <c r="R140" s="25">
        <v>74066.887096774197</v>
      </c>
      <c r="S140" s="27">
        <v>0</v>
      </c>
      <c r="U140"/>
      <c r="V140"/>
      <c r="AH140" s="4"/>
      <c r="AI140" s="4"/>
      <c r="AJ140" s="4"/>
      <c r="AK140" s="4"/>
      <c r="AL140" s="4"/>
      <c r="AM140" s="4"/>
      <c r="AN140" s="4"/>
      <c r="AO140" s="4"/>
    </row>
    <row r="141" spans="1:41" x14ac:dyDescent="0.25">
      <c r="A141" s="24">
        <v>3878</v>
      </c>
      <c r="B141" s="25">
        <v>0</v>
      </c>
      <c r="C141" s="25">
        <v>22626.771727748692</v>
      </c>
      <c r="D141" s="25">
        <v>848503.93979057588</v>
      </c>
      <c r="E141" s="25">
        <v>11313.385863874346</v>
      </c>
      <c r="F141" s="25">
        <v>113133.85863874346</v>
      </c>
      <c r="G141" s="25">
        <v>248894.48900523561</v>
      </c>
      <c r="H141" s="25">
        <v>0</v>
      </c>
      <c r="I141" s="25">
        <v>0</v>
      </c>
      <c r="J141" s="25">
        <v>20364094.554973822</v>
      </c>
      <c r="K141" s="27"/>
      <c r="L141" s="27"/>
      <c r="M141" s="27"/>
      <c r="N141" s="27"/>
      <c r="O141" s="27"/>
      <c r="P141" s="27"/>
      <c r="Q141" s="27"/>
      <c r="R141" s="25"/>
      <c r="S141" s="27"/>
      <c r="U141"/>
      <c r="V141"/>
      <c r="AH141" s="4"/>
      <c r="AI141" s="4"/>
      <c r="AJ141" s="4"/>
      <c r="AK141" s="4"/>
      <c r="AL141" s="4"/>
      <c r="AM141" s="4"/>
      <c r="AN141" s="4"/>
      <c r="AO141" s="4"/>
    </row>
    <row r="142" spans="1:41" x14ac:dyDescent="0.25">
      <c r="A142" s="24">
        <v>3879</v>
      </c>
      <c r="B142" s="25">
        <v>0</v>
      </c>
      <c r="C142" s="25">
        <v>11322.082063305977</v>
      </c>
      <c r="D142" s="25">
        <v>871800.31887456041</v>
      </c>
      <c r="E142" s="25">
        <v>294374.13364595541</v>
      </c>
      <c r="F142" s="25">
        <v>0</v>
      </c>
      <c r="G142" s="25">
        <v>362306.62602579128</v>
      </c>
      <c r="H142" s="25">
        <v>11322.082063305977</v>
      </c>
      <c r="I142" s="25">
        <v>0</v>
      </c>
      <c r="J142" s="25">
        <v>17764346.75732708</v>
      </c>
      <c r="K142" s="27"/>
      <c r="L142" s="27"/>
      <c r="M142" s="27"/>
      <c r="N142" s="27"/>
      <c r="O142" s="27"/>
      <c r="P142" s="27"/>
      <c r="Q142" s="27"/>
      <c r="R142" s="25"/>
      <c r="S142" s="27"/>
      <c r="U142"/>
      <c r="V142"/>
      <c r="AH142" s="4"/>
      <c r="AI142" s="4"/>
      <c r="AJ142" s="4"/>
      <c r="AK142" s="4"/>
      <c r="AL142" s="4"/>
      <c r="AM142" s="4"/>
      <c r="AN142" s="4"/>
      <c r="AO142" s="4"/>
    </row>
    <row r="143" spans="1:41" x14ac:dyDescent="0.25">
      <c r="A143" s="24">
        <v>3997</v>
      </c>
      <c r="B143" s="25">
        <v>0</v>
      </c>
      <c r="C143" s="25">
        <v>25118.933333333334</v>
      </c>
      <c r="D143" s="25">
        <v>25118.933333333334</v>
      </c>
      <c r="E143" s="25">
        <v>12559.466666666667</v>
      </c>
      <c r="F143" s="25">
        <v>25118.933333333334</v>
      </c>
      <c r="G143" s="25">
        <v>62797.333333333328</v>
      </c>
      <c r="H143" s="25">
        <v>0</v>
      </c>
      <c r="I143" s="25">
        <v>0</v>
      </c>
      <c r="J143" s="25">
        <v>37678.400000000001</v>
      </c>
      <c r="K143" s="27">
        <v>0</v>
      </c>
      <c r="L143" s="27">
        <v>0</v>
      </c>
      <c r="M143" s="27">
        <v>0</v>
      </c>
      <c r="N143" s="27">
        <v>0</v>
      </c>
      <c r="O143" s="27">
        <v>13566</v>
      </c>
      <c r="P143" s="27">
        <v>0</v>
      </c>
      <c r="Q143" s="27">
        <v>0</v>
      </c>
      <c r="R143" s="25">
        <v>0</v>
      </c>
      <c r="S143" s="27">
        <v>0</v>
      </c>
      <c r="U143"/>
      <c r="V143"/>
      <c r="AH143" s="4"/>
      <c r="AI143" s="4"/>
      <c r="AJ143" s="4"/>
      <c r="AK143" s="4"/>
      <c r="AL143" s="4"/>
      <c r="AM143" s="4"/>
      <c r="AN143" s="4"/>
      <c r="AO143" s="4"/>
    </row>
    <row r="144" spans="1:41" x14ac:dyDescent="0.25">
      <c r="A144" s="24">
        <v>4027</v>
      </c>
      <c r="B144" s="25">
        <v>628950440.35533392</v>
      </c>
      <c r="C144" s="25">
        <v>569545068.43274009</v>
      </c>
      <c r="D144" s="25">
        <v>37716756193.164009</v>
      </c>
      <c r="E144" s="25">
        <v>4332679760.222723</v>
      </c>
      <c r="F144" s="25">
        <v>469531785.19591314</v>
      </c>
      <c r="G144" s="25">
        <v>5703623982.0919218</v>
      </c>
      <c r="H144" s="25">
        <v>2917597481.9250407</v>
      </c>
      <c r="I144" s="25">
        <v>20941371700.245949</v>
      </c>
      <c r="J144" s="25">
        <v>8106742162.3663692</v>
      </c>
      <c r="K144" s="27">
        <v>163329209.541058</v>
      </c>
      <c r="L144" s="27">
        <v>91019443.025963694</v>
      </c>
      <c r="M144" s="27">
        <v>8669976813.1531334</v>
      </c>
      <c r="N144" s="27">
        <v>682287742.76150525</v>
      </c>
      <c r="O144" s="27">
        <v>25099165.319306191</v>
      </c>
      <c r="P144" s="27">
        <v>1173718881.1154819</v>
      </c>
      <c r="Q144" s="27">
        <v>451191905.8581118</v>
      </c>
      <c r="R144" s="25">
        <v>3852816991.4957619</v>
      </c>
      <c r="S144" s="27">
        <v>569850643.72967803</v>
      </c>
      <c r="U144"/>
      <c r="V144"/>
      <c r="AH144" s="4"/>
      <c r="AI144" s="4"/>
      <c r="AJ144" s="4"/>
      <c r="AK144" s="4"/>
      <c r="AL144" s="4"/>
      <c r="AM144" s="4"/>
      <c r="AN144" s="4"/>
      <c r="AO144" s="4"/>
    </row>
    <row r="145" spans="1:42" x14ac:dyDescent="0.25">
      <c r="A145" s="24">
        <v>4029</v>
      </c>
      <c r="B145" s="25">
        <v>517288.45297504804</v>
      </c>
      <c r="C145" s="25">
        <v>2440252.0499040307</v>
      </c>
      <c r="D145" s="25">
        <v>7332001.5508637233</v>
      </c>
      <c r="E145" s="25">
        <v>1383184.3416506718</v>
      </c>
      <c r="F145" s="25">
        <v>1293221.1324376198</v>
      </c>
      <c r="G145" s="25">
        <v>5037939.7159309024</v>
      </c>
      <c r="H145" s="25">
        <v>1990436.0038387717</v>
      </c>
      <c r="I145" s="25">
        <v>2046663.0095969292</v>
      </c>
      <c r="J145" s="25">
        <v>7253283.7428023033</v>
      </c>
      <c r="K145" s="27">
        <v>0</v>
      </c>
      <c r="L145" s="27">
        <v>0</v>
      </c>
      <c r="M145" s="27">
        <v>0</v>
      </c>
      <c r="N145" s="27">
        <v>0</v>
      </c>
      <c r="O145" s="27">
        <v>0</v>
      </c>
      <c r="P145" s="27">
        <v>0</v>
      </c>
      <c r="Q145" s="27">
        <v>0</v>
      </c>
      <c r="R145" s="25">
        <v>0</v>
      </c>
      <c r="S145" s="27">
        <v>6</v>
      </c>
      <c r="U145"/>
      <c r="V145"/>
      <c r="AH145" s="4"/>
      <c r="AI145" s="4"/>
      <c r="AJ145" s="4"/>
      <c r="AK145" s="4"/>
      <c r="AL145" s="4"/>
      <c r="AM145" s="4"/>
      <c r="AN145" s="4"/>
      <c r="AO145" s="4"/>
    </row>
    <row r="146" spans="1:42" x14ac:dyDescent="0.25">
      <c r="A146" s="24">
        <v>4030</v>
      </c>
      <c r="B146" s="25">
        <v>30506212.426930569</v>
      </c>
      <c r="C146" s="25">
        <v>17999229.21751615</v>
      </c>
      <c r="D146" s="25">
        <v>267913339.15495846</v>
      </c>
      <c r="E146" s="25">
        <v>40103545.800430723</v>
      </c>
      <c r="F146" s="25">
        <v>38152501.530612245</v>
      </c>
      <c r="G146" s="25">
        <v>51572979.45595324</v>
      </c>
      <c r="H146" s="25">
        <v>42246311.183468357</v>
      </c>
      <c r="I146" s="25">
        <v>156760204.3380166</v>
      </c>
      <c r="J146" s="25">
        <v>124528501.89211363</v>
      </c>
      <c r="K146" s="27">
        <v>9562550.243477473</v>
      </c>
      <c r="L146" s="27">
        <v>6754678.76868279</v>
      </c>
      <c r="M146" s="27">
        <v>129680811.08489496</v>
      </c>
      <c r="N146" s="27">
        <v>13655953.236852853</v>
      </c>
      <c r="O146" s="27">
        <v>14851272.017287536</v>
      </c>
      <c r="P146" s="27">
        <v>14659569.948727256</v>
      </c>
      <c r="Q146" s="27">
        <v>10047443.711012296</v>
      </c>
      <c r="R146" s="25">
        <v>22135950.622578159</v>
      </c>
      <c r="S146" s="27">
        <v>27176587.366486683</v>
      </c>
      <c r="U146"/>
      <c r="V146"/>
      <c r="AH146" s="4"/>
      <c r="AI146" s="4"/>
      <c r="AJ146" s="4"/>
      <c r="AK146" s="4"/>
      <c r="AL146" s="4"/>
      <c r="AM146" s="4"/>
      <c r="AN146" s="4"/>
      <c r="AO146" s="4"/>
    </row>
    <row r="147" spans="1:42" x14ac:dyDescent="0.25">
      <c r="A147" s="24">
        <v>4134</v>
      </c>
      <c r="B147" s="25">
        <v>47256.19108280255</v>
      </c>
      <c r="C147" s="25">
        <v>23628.095541401275</v>
      </c>
      <c r="D147" s="25">
        <v>330793.3375796178</v>
      </c>
      <c r="E147" s="25">
        <v>342607.38535031845</v>
      </c>
      <c r="F147" s="25">
        <v>35442.143312101907</v>
      </c>
      <c r="G147" s="25">
        <v>283537.14649681526</v>
      </c>
      <c r="H147" s="25">
        <v>472561.91082802549</v>
      </c>
      <c r="I147" s="25">
        <v>413491.67197452229</v>
      </c>
      <c r="J147" s="25">
        <v>1760293.117834395</v>
      </c>
      <c r="K147" s="27"/>
      <c r="L147" s="27"/>
      <c r="M147" s="27"/>
      <c r="N147" s="27"/>
      <c r="O147" s="27"/>
      <c r="P147" s="27"/>
      <c r="Q147" s="27"/>
      <c r="R147" s="25"/>
      <c r="S147" s="27"/>
      <c r="U147"/>
      <c r="V147"/>
      <c r="AH147" s="4"/>
      <c r="AI147" s="4"/>
      <c r="AJ147" s="4"/>
      <c r="AK147" s="4"/>
      <c r="AL147" s="4"/>
      <c r="AM147" s="4"/>
      <c r="AN147" s="4"/>
      <c r="AO147" s="4"/>
    </row>
    <row r="148" spans="1:42" x14ac:dyDescent="0.25">
      <c r="A148" s="24">
        <v>4136</v>
      </c>
      <c r="B148" s="25">
        <v>365318.75652701879</v>
      </c>
      <c r="C148" s="25">
        <v>494947.99271402555</v>
      </c>
      <c r="D148" s="25">
        <v>1225585.505768063</v>
      </c>
      <c r="E148" s="25">
        <v>718853.03703703696</v>
      </c>
      <c r="F148" s="25">
        <v>11784.476017000608</v>
      </c>
      <c r="G148" s="25">
        <v>4442747.4584092293</v>
      </c>
      <c r="H148" s="25">
        <v>5291229.731633272</v>
      </c>
      <c r="I148" s="25">
        <v>2781136.3400121434</v>
      </c>
      <c r="J148" s="25">
        <v>4077428.7018822096</v>
      </c>
      <c r="K148" s="27"/>
      <c r="L148" s="27"/>
      <c r="M148" s="27"/>
      <c r="N148" s="27"/>
      <c r="O148" s="27"/>
      <c r="P148" s="27"/>
      <c r="Q148" s="27"/>
      <c r="R148" s="25"/>
      <c r="S148" s="27"/>
      <c r="U148"/>
      <c r="V148"/>
      <c r="AH148" s="4"/>
      <c r="AI148" s="4"/>
      <c r="AJ148" s="4"/>
      <c r="AK148" s="4"/>
      <c r="AL148" s="4"/>
      <c r="AM148" s="4"/>
      <c r="AN148" s="4"/>
      <c r="AO148" s="4"/>
    </row>
    <row r="149" spans="1:42" x14ac:dyDescent="0.25">
      <c r="A149" s="24">
        <v>4137</v>
      </c>
      <c r="B149" s="25">
        <v>9396593.7224687282</v>
      </c>
      <c r="C149" s="25">
        <v>17177963.680849355</v>
      </c>
      <c r="D149" s="25">
        <v>2190278793.9669108</v>
      </c>
      <c r="E149" s="25">
        <v>1360655066.9042296</v>
      </c>
      <c r="F149" s="25">
        <v>754557.08687327302</v>
      </c>
      <c r="G149" s="25">
        <v>165519170.97834188</v>
      </c>
      <c r="H149" s="25">
        <v>145794577.1292952</v>
      </c>
      <c r="I149" s="25">
        <v>190596404.16239581</v>
      </c>
      <c r="J149" s="25">
        <v>33059032.368635278</v>
      </c>
      <c r="K149" s="27">
        <v>58924.860391803646</v>
      </c>
      <c r="L149" s="27">
        <v>459613.91105606843</v>
      </c>
      <c r="M149" s="27">
        <v>7306682.6885836525</v>
      </c>
      <c r="N149" s="27">
        <v>275167313.05764467</v>
      </c>
      <c r="O149" s="27">
        <v>11784.97207836073</v>
      </c>
      <c r="P149" s="27">
        <v>5645001.6255347896</v>
      </c>
      <c r="Q149" s="27">
        <v>1590971.2305786985</v>
      </c>
      <c r="R149" s="25">
        <v>13635212.694663364</v>
      </c>
      <c r="S149" s="27">
        <v>10146860.959468586</v>
      </c>
      <c r="U149"/>
      <c r="V149"/>
      <c r="AH149" s="4"/>
      <c r="AI149" s="4"/>
      <c r="AJ149" s="4"/>
      <c r="AK149" s="4"/>
      <c r="AL149" s="4"/>
      <c r="AM149" s="4"/>
      <c r="AN149" s="4"/>
      <c r="AO149" s="4"/>
    </row>
    <row r="150" spans="1:42" x14ac:dyDescent="0.25">
      <c r="A150" s="24">
        <v>4138</v>
      </c>
      <c r="B150" s="25">
        <v>58787.697959183679</v>
      </c>
      <c r="C150" s="25">
        <v>282180.9502040816</v>
      </c>
      <c r="D150" s="25">
        <v>1269814.2759183673</v>
      </c>
      <c r="E150" s="25">
        <v>3444959.1004081634</v>
      </c>
      <c r="F150" s="25">
        <v>0</v>
      </c>
      <c r="G150" s="25">
        <v>4608955.5200000005</v>
      </c>
      <c r="H150" s="25">
        <v>2598416.2497959184</v>
      </c>
      <c r="I150" s="25">
        <v>2139872.2057142858</v>
      </c>
      <c r="J150" s="25">
        <v>0</v>
      </c>
      <c r="K150" s="27"/>
      <c r="L150" s="27"/>
      <c r="M150" s="27"/>
      <c r="N150" s="27"/>
      <c r="O150" s="27"/>
      <c r="P150" s="27"/>
      <c r="Q150" s="27"/>
      <c r="R150" s="25"/>
      <c r="S150" s="27"/>
      <c r="U150"/>
      <c r="V150"/>
      <c r="AH150" s="4"/>
      <c r="AI150" s="4"/>
      <c r="AJ150" s="4"/>
      <c r="AK150" s="4"/>
      <c r="AL150" s="4"/>
      <c r="AM150" s="4"/>
      <c r="AN150" s="4"/>
      <c r="AO150" s="4"/>
    </row>
    <row r="151" spans="1:42" x14ac:dyDescent="0.25">
      <c r="A151" s="24">
        <v>4158</v>
      </c>
      <c r="B151" s="25">
        <v>657064652.75056744</v>
      </c>
      <c r="C151" s="25">
        <v>106182144.19653647</v>
      </c>
      <c r="D151" s="25">
        <v>25540122379.950912</v>
      </c>
      <c r="E151" s="25">
        <v>2437906239.0184789</v>
      </c>
      <c r="F151" s="25">
        <v>33524924.178906459</v>
      </c>
      <c r="G151" s="25">
        <v>1164078426.0000293</v>
      </c>
      <c r="H151" s="25">
        <v>2984195475.0426593</v>
      </c>
      <c r="I151" s="25">
        <v>5007359031.0606661</v>
      </c>
      <c r="J151" s="25">
        <v>1556153010.8012404</v>
      </c>
      <c r="K151" s="27">
        <v>429430256.58189428</v>
      </c>
      <c r="L151" s="27">
        <v>44969271.2490054</v>
      </c>
      <c r="M151" s="27">
        <v>4858401692.0923328</v>
      </c>
      <c r="N151" s="27">
        <v>562080049.00423944</v>
      </c>
      <c r="O151" s="27">
        <v>19223049.266644444</v>
      </c>
      <c r="P151" s="27">
        <v>327425039.28008556</v>
      </c>
      <c r="Q151" s="27">
        <v>1920178324.5703099</v>
      </c>
      <c r="R151" s="25">
        <v>751264004.9627943</v>
      </c>
      <c r="S151" s="27">
        <v>12018885.992693791</v>
      </c>
      <c r="U151"/>
      <c r="V151"/>
      <c r="AH151" s="4"/>
      <c r="AI151" s="4"/>
      <c r="AJ151" s="4"/>
      <c r="AK151" s="4"/>
      <c r="AL151" s="4"/>
      <c r="AM151" s="4"/>
      <c r="AN151" s="4"/>
      <c r="AO151" s="4"/>
    </row>
    <row r="152" spans="1:42" x14ac:dyDescent="0.25">
      <c r="A152" s="24">
        <v>4172</v>
      </c>
      <c r="B152" s="25">
        <v>129369.34440278521</v>
      </c>
      <c r="C152" s="25">
        <v>799737.76539903588</v>
      </c>
      <c r="D152" s="25">
        <v>7279965.8350294596</v>
      </c>
      <c r="E152" s="25">
        <v>7068270.5441885386</v>
      </c>
      <c r="F152" s="25">
        <v>141130.19389394749</v>
      </c>
      <c r="G152" s="25">
        <v>2963734.0717728976</v>
      </c>
      <c r="H152" s="25">
        <v>2775560.4799143011</v>
      </c>
      <c r="I152" s="25">
        <v>705650.96946973749</v>
      </c>
      <c r="J152" s="25">
        <v>94086.795929298343</v>
      </c>
      <c r="K152" s="27">
        <v>0</v>
      </c>
      <c r="L152" s="27">
        <v>0</v>
      </c>
      <c r="M152" s="27">
        <v>213594</v>
      </c>
      <c r="N152" s="27">
        <v>415321.66666666669</v>
      </c>
      <c r="O152" s="27">
        <v>0</v>
      </c>
      <c r="P152" s="27">
        <v>23732.666666666664</v>
      </c>
      <c r="Q152" s="27">
        <v>94930.666666666657</v>
      </c>
      <c r="R152" s="25">
        <v>0</v>
      </c>
      <c r="S152" s="27">
        <v>0</v>
      </c>
      <c r="U152"/>
      <c r="V152"/>
      <c r="AH152" s="4"/>
      <c r="AI152" s="4"/>
      <c r="AJ152" s="4"/>
      <c r="AK152" s="4"/>
      <c r="AL152" s="4"/>
      <c r="AM152" s="4"/>
      <c r="AN152" s="4"/>
      <c r="AO152" s="4"/>
    </row>
    <row r="153" spans="1:42" x14ac:dyDescent="0.25">
      <c r="A153" s="24">
        <v>4181</v>
      </c>
      <c r="B153" s="25">
        <v>6144045.5107480511</v>
      </c>
      <c r="C153" s="25">
        <v>40105344.510385759</v>
      </c>
      <c r="D153" s="25">
        <v>280072875.3409875</v>
      </c>
      <c r="E153" s="25">
        <v>147293872.83262026</v>
      </c>
      <c r="F153" s="25">
        <v>1853706.3305672486</v>
      </c>
      <c r="G153" s="25">
        <v>32329104.746308055</v>
      </c>
      <c r="H153" s="25">
        <v>15424235.693965221</v>
      </c>
      <c r="I153" s="25">
        <v>71128693.854030088</v>
      </c>
      <c r="J153" s="25">
        <v>81423176.180387825</v>
      </c>
      <c r="K153" s="27">
        <v>128214.91126279865</v>
      </c>
      <c r="L153" s="27">
        <v>139870.81228668941</v>
      </c>
      <c r="M153" s="27">
        <v>1223869.6075085325</v>
      </c>
      <c r="N153" s="27">
        <v>885848.47781569953</v>
      </c>
      <c r="O153" s="27">
        <v>0</v>
      </c>
      <c r="P153" s="27">
        <v>116559.01023890785</v>
      </c>
      <c r="Q153" s="27">
        <v>652730.457337884</v>
      </c>
      <c r="R153" s="25">
        <v>268085.72354948806</v>
      </c>
      <c r="S153" s="27">
        <v>0</v>
      </c>
      <c r="U153"/>
      <c r="V153"/>
      <c r="AH153" s="4"/>
      <c r="AI153" s="4"/>
      <c r="AJ153" s="4"/>
      <c r="AK153" s="4"/>
      <c r="AL153" s="4"/>
      <c r="AM153" s="4"/>
      <c r="AN153" s="4"/>
      <c r="AO153" s="4"/>
    </row>
    <row r="154" spans="1:42" x14ac:dyDescent="0.25">
      <c r="A154" s="24">
        <v>4784</v>
      </c>
      <c r="B154" s="25">
        <v>1247017.0799078417</v>
      </c>
      <c r="C154" s="25">
        <v>14801043.845635133</v>
      </c>
      <c r="D154" s="25">
        <v>173347028.47242281</v>
      </c>
      <c r="E154" s="25">
        <v>64495257.198224269</v>
      </c>
      <c r="F154" s="25">
        <v>116543.65232783569</v>
      </c>
      <c r="G154" s="25">
        <v>24345968.971284874</v>
      </c>
      <c r="H154" s="25">
        <v>69110385.830406561</v>
      </c>
      <c r="I154" s="25">
        <v>30371275.796633981</v>
      </c>
      <c r="J154" s="25">
        <v>36955992.153156698</v>
      </c>
      <c r="K154" s="27">
        <v>267876.9231981982</v>
      </c>
      <c r="L154" s="27">
        <v>2527360.5362612614</v>
      </c>
      <c r="M154" s="27">
        <v>30188564.562162165</v>
      </c>
      <c r="N154" s="27">
        <v>4320971.2394144144</v>
      </c>
      <c r="O154" s="27">
        <v>0</v>
      </c>
      <c r="P154" s="27">
        <v>465872.90990990988</v>
      </c>
      <c r="Q154" s="27">
        <v>11204243.483333334</v>
      </c>
      <c r="R154" s="25">
        <v>2737003.3457207209</v>
      </c>
      <c r="S154" s="27">
        <v>0</v>
      </c>
      <c r="U154"/>
      <c r="V154"/>
      <c r="AH154" s="4"/>
      <c r="AI154" s="4"/>
      <c r="AJ154" s="4"/>
      <c r="AK154" s="4"/>
      <c r="AL154" s="4"/>
      <c r="AM154" s="4"/>
      <c r="AN154" s="4"/>
      <c r="AO154" s="4"/>
      <c r="AP154" s="2"/>
    </row>
    <row r="155" spans="1:42" s="3" customFormat="1" x14ac:dyDescent="0.25">
      <c r="A155" s="3" t="s">
        <v>45</v>
      </c>
      <c r="B155" s="3">
        <f>SUM(B2:B154)/1000000</f>
        <v>7055.3181338515733</v>
      </c>
      <c r="C155" s="3">
        <f t="shared" ref="C155:J155" si="0">SUM(C2:C154)/1000000</f>
        <v>12459.002086263836</v>
      </c>
      <c r="D155" s="3">
        <f t="shared" si="0"/>
        <v>83687.116112536809</v>
      </c>
      <c r="E155" s="3">
        <f t="shared" si="0"/>
        <v>11519.647605251839</v>
      </c>
      <c r="F155" s="3">
        <f t="shared" si="0"/>
        <v>1228.8394727393752</v>
      </c>
      <c r="G155" s="3">
        <f t="shared" si="0"/>
        <v>17037.157321307765</v>
      </c>
      <c r="H155" s="3">
        <f t="shared" si="0"/>
        <v>34333.992745919611</v>
      </c>
      <c r="I155" s="3">
        <f t="shared" si="0"/>
        <v>56807.349584859679</v>
      </c>
      <c r="J155" s="3">
        <f t="shared" si="0"/>
        <v>22757.028647269501</v>
      </c>
      <c r="K155" s="3">
        <f>SUM(K2:K154)/1000000</f>
        <v>704.25662109549364</v>
      </c>
      <c r="L155" s="3">
        <f t="shared" ref="L155:S155" si="1">SUM(L2:L154)/1000000</f>
        <v>1373.5856045216644</v>
      </c>
      <c r="M155" s="3">
        <f t="shared" si="1"/>
        <v>19863.182599512736</v>
      </c>
      <c r="N155" s="3">
        <f t="shared" si="1"/>
        <v>3094.0322237952646</v>
      </c>
      <c r="O155" s="3">
        <f t="shared" si="1"/>
        <v>97.26213332959118</v>
      </c>
      <c r="P155" s="3">
        <f t="shared" si="1"/>
        <v>1726.3329253877616</v>
      </c>
      <c r="Q155" s="3">
        <f t="shared" si="1"/>
        <v>3321.5207459583626</v>
      </c>
      <c r="R155" s="3">
        <f t="shared" si="1"/>
        <v>10573.230706136499</v>
      </c>
      <c r="S155" s="3">
        <f t="shared" si="1"/>
        <v>645.93794426262218</v>
      </c>
      <c r="T155" s="23"/>
      <c r="U155"/>
      <c r="V155"/>
      <c r="W155"/>
      <c r="X155"/>
      <c r="Y155"/>
      <c r="Z155"/>
      <c r="AA155"/>
      <c r="AB155"/>
      <c r="AC155"/>
      <c r="AD155"/>
      <c r="AE155"/>
      <c r="AF155"/>
      <c r="AG155"/>
    </row>
    <row r="156" spans="1:42" x14ac:dyDescent="0.25">
      <c r="A156" t="s">
        <v>59</v>
      </c>
      <c r="B156" s="4">
        <f t="shared" ref="B156:J156" si="2">B155/SUM($B155:$J155)</f>
        <v>2.8577293983847167E-2</v>
      </c>
      <c r="C156" s="4">
        <f t="shared" si="2"/>
        <v>5.0464707417829546E-2</v>
      </c>
      <c r="D156" s="4">
        <f t="shared" si="2"/>
        <v>0.33897143607651103</v>
      </c>
      <c r="E156" s="4">
        <f t="shared" si="2"/>
        <v>4.6659888322553758E-2</v>
      </c>
      <c r="F156" s="4">
        <f t="shared" si="2"/>
        <v>4.9773668890899722E-3</v>
      </c>
      <c r="G156" s="4">
        <f t="shared" si="2"/>
        <v>6.9008348622016769E-2</v>
      </c>
      <c r="H156" s="4">
        <f t="shared" si="2"/>
        <v>0.13906851338591422</v>
      </c>
      <c r="I156" s="4">
        <f t="shared" si="2"/>
        <v>0.23009597848474084</v>
      </c>
      <c r="J156" s="4">
        <f t="shared" si="2"/>
        <v>9.2176466817496708E-2</v>
      </c>
      <c r="K156" s="4">
        <f t="shared" ref="K156:S156" si="3">K155/SUM($K155:$S155)</f>
        <v>1.7011300071704004E-2</v>
      </c>
      <c r="L156" s="4">
        <f t="shared" si="3"/>
        <v>3.3178923978511805E-2</v>
      </c>
      <c r="M156" s="4">
        <f t="shared" si="3"/>
        <v>0.47979465078191064</v>
      </c>
      <c r="N156" s="4">
        <f t="shared" si="3"/>
        <v>7.4736266602122639E-2</v>
      </c>
      <c r="O156" s="4">
        <f t="shared" si="3"/>
        <v>2.349364260303361E-3</v>
      </c>
      <c r="P156" s="4">
        <f t="shared" si="3"/>
        <v>4.1699526192245442E-2</v>
      </c>
      <c r="Q156" s="4">
        <f t="shared" si="3"/>
        <v>8.0231245843304974E-2</v>
      </c>
      <c r="R156" s="4">
        <f t="shared" si="3"/>
        <v>0.25539610829594755</v>
      </c>
      <c r="S156" s="4">
        <f t="shared" si="3"/>
        <v>1.5602613973949605E-2</v>
      </c>
      <c r="U156"/>
      <c r="V156"/>
    </row>
    <row r="158" spans="1:42" x14ac:dyDescent="0.25">
      <c r="B158" s="4"/>
      <c r="C158" s="4"/>
      <c r="D158" s="4"/>
      <c r="E158" s="4"/>
      <c r="F158" s="4"/>
      <c r="G158" s="4"/>
      <c r="H158" s="4"/>
      <c r="I158" s="4">
        <f t="shared" ref="I158:J158" si="4">(I155-R155)/(SUM($B$155:$J$155)-SUM($K$155:$S$155))</f>
        <v>0.22499875457457169</v>
      </c>
      <c r="J158" s="4">
        <f t="shared" si="4"/>
        <v>0.10760382140106936</v>
      </c>
      <c r="T158" s="21"/>
    </row>
  </sheetData>
  <pageMargins left="0.7" right="0.7" top="0.75" bottom="0.75" header="0.3" footer="0.3"/>
  <tableParts count="1">
    <tablePart r:id="rId1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1EB0BB-A304-46F0-A844-5C32E1B3BA25}">
  <dimension ref="A1:AN155"/>
  <sheetViews>
    <sheetView workbookViewId="0">
      <selection activeCell="D144" sqref="D144:I144"/>
    </sheetView>
  </sheetViews>
  <sheetFormatPr defaultColWidth="9.140625" defaultRowHeight="15" x14ac:dyDescent="0.25"/>
  <cols>
    <col min="1" max="1" width="16.140625" style="5" customWidth="1"/>
    <col min="2" max="2" width="40.85546875" style="7" bestFit="1" customWidth="1"/>
    <col min="3" max="3" width="37" style="7" bestFit="1" customWidth="1"/>
    <col min="4" max="4" width="17.5703125" style="6" customWidth="1"/>
    <col min="5" max="5" width="20.5703125" style="7" customWidth="1"/>
    <col min="6" max="6" width="20" style="7" customWidth="1"/>
    <col min="7" max="7" width="19.85546875" style="6" customWidth="1"/>
    <col min="8" max="8" width="24.42578125" style="7" customWidth="1"/>
    <col min="9" max="9" width="21.42578125" style="7" customWidth="1"/>
    <col min="10" max="10" width="16.28515625" style="6" customWidth="1"/>
    <col min="11" max="16384" width="9.140625" style="5"/>
  </cols>
  <sheetData>
    <row r="1" spans="1:10" s="15" customFormat="1" ht="45.75" thickBot="1" x14ac:dyDescent="0.3">
      <c r="A1" s="12" t="s">
        <v>0</v>
      </c>
      <c r="B1" s="13" t="s">
        <v>52</v>
      </c>
      <c r="C1" s="13" t="s">
        <v>53</v>
      </c>
      <c r="D1" s="16" t="s">
        <v>49</v>
      </c>
      <c r="E1" s="13" t="s">
        <v>54</v>
      </c>
      <c r="F1" s="13" t="s">
        <v>55</v>
      </c>
      <c r="G1" s="16" t="s">
        <v>50</v>
      </c>
      <c r="H1" s="13" t="s">
        <v>56</v>
      </c>
      <c r="I1" s="13" t="s">
        <v>57</v>
      </c>
      <c r="J1" s="16" t="s">
        <v>51</v>
      </c>
    </row>
    <row r="2" spans="1:10" x14ac:dyDescent="0.25">
      <c r="A2" s="5">
        <v>46</v>
      </c>
      <c r="B2" s="10">
        <v>660384.83333333337</v>
      </c>
      <c r="C2" s="10">
        <v>376229.33333333331</v>
      </c>
      <c r="D2" s="11">
        <f>C2/B2</f>
        <v>0.56971225616174803</v>
      </c>
      <c r="E2" s="10">
        <v>660384.83333333337</v>
      </c>
      <c r="F2" s="10">
        <v>376229.33333333331</v>
      </c>
      <c r="G2" s="11">
        <f>Table19[[#This Row],[100-yr wetted area that is protected (m2)]]/Table19[[#This Row],[100-yr wetted area within delta polygon (m2)]]</f>
        <v>0.56971225616174803</v>
      </c>
      <c r="H2" s="10">
        <v>660384.83333333337</v>
      </c>
      <c r="I2" s="10">
        <v>376229.33333333331</v>
      </c>
      <c r="J2" s="11">
        <f>Table19[[#This Row],[1000-yr wetted area that is protected (m2)]]/Table19[[#This Row],[1000-yr wetted area within delta polygon (m2)]]</f>
        <v>0.56971225616174803</v>
      </c>
    </row>
    <row r="3" spans="1:10" x14ac:dyDescent="0.25">
      <c r="A3" s="5">
        <v>59</v>
      </c>
      <c r="B3" s="10">
        <v>0</v>
      </c>
      <c r="C3" s="10">
        <v>0</v>
      </c>
      <c r="D3" s="11" t="e">
        <f t="shared" ref="D3:D66" si="0">C3/B3</f>
        <v>#DIV/0!</v>
      </c>
      <c r="E3" s="10">
        <v>0</v>
      </c>
      <c r="F3" s="10">
        <v>0</v>
      </c>
      <c r="G3" s="11" t="e">
        <f>Table19[[#This Row],[100-yr wetted area that is protected (m2)]]/Table19[[#This Row],[100-yr wetted area within delta polygon (m2)]]</f>
        <v>#DIV/0!</v>
      </c>
      <c r="H3" s="10">
        <v>0</v>
      </c>
      <c r="I3" s="10">
        <v>0</v>
      </c>
      <c r="J3" s="11" t="e">
        <f>Table19[[#This Row],[1000-yr wetted area that is protected (m2)]]/Table19[[#This Row],[1000-yr wetted area within delta polygon (m2)]]</f>
        <v>#DIV/0!</v>
      </c>
    </row>
    <row r="4" spans="1:10" x14ac:dyDescent="0.25">
      <c r="A4" s="5">
        <v>450</v>
      </c>
      <c r="B4" s="10">
        <v>0</v>
      </c>
      <c r="C4" s="10">
        <v>0</v>
      </c>
      <c r="D4" s="11" t="e">
        <f t="shared" si="0"/>
        <v>#DIV/0!</v>
      </c>
      <c r="E4" s="10">
        <v>0</v>
      </c>
      <c r="F4" s="10">
        <v>0</v>
      </c>
      <c r="G4" s="11" t="e">
        <f>Table19[[#This Row],[100-yr wetted area that is protected (m2)]]/Table19[[#This Row],[100-yr wetted area within delta polygon (m2)]]</f>
        <v>#DIV/0!</v>
      </c>
      <c r="H4" s="10">
        <v>0</v>
      </c>
      <c r="I4" s="10">
        <v>0</v>
      </c>
      <c r="J4" s="11" t="e">
        <f>Table19[[#This Row],[1000-yr wetted area that is protected (m2)]]/Table19[[#This Row],[1000-yr wetted area within delta polygon (m2)]]</f>
        <v>#DIV/0!</v>
      </c>
    </row>
    <row r="5" spans="1:10" x14ac:dyDescent="0.25">
      <c r="A5" s="5">
        <v>457</v>
      </c>
      <c r="B5" s="10">
        <v>3885420.3058438012</v>
      </c>
      <c r="C5" s="10">
        <v>0</v>
      </c>
      <c r="D5" s="11">
        <f t="shared" si="0"/>
        <v>0</v>
      </c>
      <c r="E5" s="10">
        <v>4662504.3670125613</v>
      </c>
      <c r="F5" s="10">
        <v>0</v>
      </c>
      <c r="G5" s="11">
        <f>Table19[[#This Row],[100-yr wetted area that is protected (m2)]]/Table19[[#This Row],[100-yr wetted area within delta polygon (m2)]]</f>
        <v>0</v>
      </c>
      <c r="H5" s="10">
        <v>5439588.4281813223</v>
      </c>
      <c r="I5" s="10">
        <v>0</v>
      </c>
      <c r="J5" s="11">
        <f>Table19[[#This Row],[1000-yr wetted area that is protected (m2)]]/Table19[[#This Row],[1000-yr wetted area within delta polygon (m2)]]</f>
        <v>0</v>
      </c>
    </row>
    <row r="6" spans="1:10" x14ac:dyDescent="0.25">
      <c r="A6" s="5">
        <v>573</v>
      </c>
      <c r="B6" s="10">
        <v>36291032.328467153</v>
      </c>
      <c r="C6" s="10">
        <v>0</v>
      </c>
      <c r="D6" s="11">
        <f t="shared" si="0"/>
        <v>0</v>
      </c>
      <c r="E6" s="10">
        <v>37079967.81386862</v>
      </c>
      <c r="F6" s="10">
        <v>0</v>
      </c>
      <c r="G6" s="11">
        <f>Table19[[#This Row],[100-yr wetted area that is protected (m2)]]/Table19[[#This Row],[100-yr wetted area within delta polygon (m2)]]</f>
        <v>0</v>
      </c>
      <c r="H6" s="10">
        <v>39446774.270072989</v>
      </c>
      <c r="I6" s="10">
        <v>0</v>
      </c>
      <c r="J6" s="11">
        <f>Table19[[#This Row],[1000-yr wetted area that is protected (m2)]]/Table19[[#This Row],[1000-yr wetted area within delta polygon (m2)]]</f>
        <v>0</v>
      </c>
    </row>
    <row r="7" spans="1:10" x14ac:dyDescent="0.25">
      <c r="A7" s="5">
        <v>666</v>
      </c>
      <c r="B7" s="10">
        <v>0</v>
      </c>
      <c r="C7" s="10">
        <v>0</v>
      </c>
      <c r="D7" s="11" t="e">
        <f t="shared" si="0"/>
        <v>#DIV/0!</v>
      </c>
      <c r="E7" s="10">
        <v>0</v>
      </c>
      <c r="F7" s="10">
        <v>0</v>
      </c>
      <c r="G7" s="11" t="e">
        <f>Table19[[#This Row],[100-yr wetted area that is protected (m2)]]/Table19[[#This Row],[100-yr wetted area within delta polygon (m2)]]</f>
        <v>#DIV/0!</v>
      </c>
      <c r="H7" s="10">
        <v>0</v>
      </c>
      <c r="I7" s="10">
        <v>0</v>
      </c>
      <c r="J7" s="11" t="e">
        <f>Table19[[#This Row],[1000-yr wetted area that is protected (m2)]]/Table19[[#This Row],[1000-yr wetted area within delta polygon (m2)]]</f>
        <v>#DIV/0!</v>
      </c>
    </row>
    <row r="8" spans="1:10" x14ac:dyDescent="0.25">
      <c r="A8" s="5">
        <v>681</v>
      </c>
      <c r="B8" s="10">
        <v>3662286.5103092785</v>
      </c>
      <c r="C8" s="10">
        <v>0</v>
      </c>
      <c r="D8" s="11">
        <f t="shared" si="0"/>
        <v>0</v>
      </c>
      <c r="E8" s="10">
        <v>3662286.5103092785</v>
      </c>
      <c r="F8" s="10">
        <v>0</v>
      </c>
      <c r="G8" s="11">
        <f>Table19[[#This Row],[100-yr wetted area that is protected (m2)]]/Table19[[#This Row],[100-yr wetted area within delta polygon (m2)]]</f>
        <v>0</v>
      </c>
      <c r="H8" s="10">
        <v>3662286.5103092785</v>
      </c>
      <c r="I8" s="10">
        <v>0</v>
      </c>
      <c r="J8" s="11">
        <f>Table19[[#This Row],[1000-yr wetted area that is protected (m2)]]/Table19[[#This Row],[1000-yr wetted area within delta polygon (m2)]]</f>
        <v>0</v>
      </c>
    </row>
    <row r="9" spans="1:10" x14ac:dyDescent="0.25">
      <c r="A9" s="5">
        <v>1122</v>
      </c>
      <c r="B9" s="10">
        <v>255169077.96500921</v>
      </c>
      <c r="C9" s="10">
        <v>0</v>
      </c>
      <c r="D9" s="11">
        <f t="shared" si="0"/>
        <v>0</v>
      </c>
      <c r="E9" s="10">
        <v>257362508.43462247</v>
      </c>
      <c r="F9" s="10">
        <v>0</v>
      </c>
      <c r="G9" s="11">
        <f>Table19[[#This Row],[100-yr wetted area that is protected (m2)]]/Table19[[#This Row],[100-yr wetted area within delta polygon (m2)]]</f>
        <v>0</v>
      </c>
      <c r="H9" s="10">
        <v>260287082.39410681</v>
      </c>
      <c r="I9" s="10">
        <v>0</v>
      </c>
      <c r="J9" s="11">
        <f>Table19[[#This Row],[1000-yr wetted area that is protected (m2)]]/Table19[[#This Row],[1000-yr wetted area within delta polygon (m2)]]</f>
        <v>0</v>
      </c>
    </row>
    <row r="10" spans="1:10" x14ac:dyDescent="0.25">
      <c r="A10" s="5">
        <v>2671</v>
      </c>
      <c r="B10" s="10">
        <v>427676.78217821784</v>
      </c>
      <c r="C10" s="10">
        <v>427676.78217821784</v>
      </c>
      <c r="D10" s="11">
        <f t="shared" si="0"/>
        <v>1</v>
      </c>
      <c r="E10" s="10">
        <v>2138383.9108910891</v>
      </c>
      <c r="F10" s="10">
        <v>2138383.9108910891</v>
      </c>
      <c r="G10" s="11">
        <f>Table19[[#This Row],[100-yr wetted area that is protected (m2)]]/Table19[[#This Row],[100-yr wetted area within delta polygon (m2)]]</f>
        <v>1</v>
      </c>
      <c r="H10" s="10">
        <v>3421414.2574257427</v>
      </c>
      <c r="I10" s="10">
        <v>3421414.2574257427</v>
      </c>
      <c r="J10" s="11">
        <f>Table19[[#This Row],[1000-yr wetted area that is protected (m2)]]/Table19[[#This Row],[1000-yr wetted area within delta polygon (m2)]]</f>
        <v>1</v>
      </c>
    </row>
    <row r="11" spans="1:10" x14ac:dyDescent="0.25">
      <c r="A11" s="5">
        <v>2698</v>
      </c>
      <c r="B11" s="10">
        <v>127794222.98412699</v>
      </c>
      <c r="C11" s="10">
        <v>70913080</v>
      </c>
      <c r="D11" s="11">
        <f t="shared" si="0"/>
        <v>0.55490051384253847</v>
      </c>
      <c r="E11" s="10">
        <v>127794222.98412699</v>
      </c>
      <c r="F11" s="10">
        <v>70913080</v>
      </c>
      <c r="G11" s="11">
        <f>Table19[[#This Row],[100-yr wetted area that is protected (m2)]]/Table19[[#This Row],[100-yr wetted area within delta polygon (m2)]]</f>
        <v>0.55490051384253847</v>
      </c>
      <c r="H11" s="10">
        <v>127794222.98412699</v>
      </c>
      <c r="I11" s="10">
        <v>70913080</v>
      </c>
      <c r="J11" s="11">
        <f>Table19[[#This Row],[1000-yr wetted area that is protected (m2)]]/Table19[[#This Row],[1000-yr wetted area within delta polygon (m2)]]</f>
        <v>0.55490051384253847</v>
      </c>
    </row>
    <row r="12" spans="1:10" x14ac:dyDescent="0.25">
      <c r="A12" s="5">
        <v>2700</v>
      </c>
      <c r="B12" s="10">
        <v>2517020134.7831635</v>
      </c>
      <c r="C12" s="10">
        <v>1973626307.6262114</v>
      </c>
      <c r="D12" s="11">
        <f t="shared" si="0"/>
        <v>0.78411224461509343</v>
      </c>
      <c r="E12" s="10">
        <v>2630688616.7219386</v>
      </c>
      <c r="F12" s="10">
        <v>2053997821.2323489</v>
      </c>
      <c r="G12" s="11">
        <f>Table19[[#This Row],[100-yr wetted area that is protected (m2)]]/Table19[[#This Row],[100-yr wetted area within delta polygon (m2)]]</f>
        <v>0.78078333109290776</v>
      </c>
      <c r="H12" s="10">
        <v>2689101586.6071429</v>
      </c>
      <c r="I12" s="10">
        <v>2093917447.1956623</v>
      </c>
      <c r="J12" s="11">
        <f>Table19[[#This Row],[1000-yr wetted area that is protected (m2)]]/Table19[[#This Row],[1000-yr wetted area within delta polygon (m2)]]</f>
        <v>0.77866803456747491</v>
      </c>
    </row>
    <row r="13" spans="1:10" x14ac:dyDescent="0.25">
      <c r="A13" s="5">
        <v>2724</v>
      </c>
      <c r="B13" s="10">
        <v>0</v>
      </c>
      <c r="C13" s="10">
        <v>0</v>
      </c>
      <c r="D13" s="11" t="e">
        <f t="shared" si="0"/>
        <v>#DIV/0!</v>
      </c>
      <c r="E13" s="10">
        <v>0</v>
      </c>
      <c r="F13" s="10">
        <v>0</v>
      </c>
      <c r="G13" s="11" t="e">
        <f>Table19[[#This Row],[100-yr wetted area that is protected (m2)]]/Table19[[#This Row],[100-yr wetted area within delta polygon (m2)]]</f>
        <v>#DIV/0!</v>
      </c>
      <c r="H13" s="10">
        <v>0</v>
      </c>
      <c r="I13" s="10">
        <v>0</v>
      </c>
      <c r="J13" s="11" t="e">
        <f>Table19[[#This Row],[1000-yr wetted area that is protected (m2)]]/Table19[[#This Row],[1000-yr wetted area within delta polygon (m2)]]</f>
        <v>#DIV/0!</v>
      </c>
    </row>
    <row r="14" spans="1:10" x14ac:dyDescent="0.25">
      <c r="A14" s="5">
        <v>2725</v>
      </c>
      <c r="B14" s="10">
        <v>0</v>
      </c>
      <c r="C14" s="10">
        <v>0</v>
      </c>
      <c r="D14" s="11" t="e">
        <f t="shared" si="0"/>
        <v>#DIV/0!</v>
      </c>
      <c r="E14" s="10">
        <v>0</v>
      </c>
      <c r="F14" s="10">
        <v>0</v>
      </c>
      <c r="G14" s="11" t="e">
        <f>Table19[[#This Row],[100-yr wetted area that is protected (m2)]]/Table19[[#This Row],[100-yr wetted area within delta polygon (m2)]]</f>
        <v>#DIV/0!</v>
      </c>
      <c r="H14" s="10">
        <v>0</v>
      </c>
      <c r="I14" s="10">
        <v>0</v>
      </c>
      <c r="J14" s="11" t="e">
        <f>Table19[[#This Row],[1000-yr wetted area that is protected (m2)]]/Table19[[#This Row],[1000-yr wetted area within delta polygon (m2)]]</f>
        <v>#DIV/0!</v>
      </c>
    </row>
    <row r="15" spans="1:10" x14ac:dyDescent="0.25">
      <c r="A15" s="5">
        <v>2761</v>
      </c>
      <c r="B15" s="10">
        <v>2583543.6666666665</v>
      </c>
      <c r="C15" s="10">
        <v>0</v>
      </c>
      <c r="D15" s="11">
        <f t="shared" si="0"/>
        <v>0</v>
      </c>
      <c r="E15" s="10">
        <v>3616961.1333333333</v>
      </c>
      <c r="F15" s="10">
        <v>0</v>
      </c>
      <c r="G15" s="11">
        <f>Table19[[#This Row],[100-yr wetted area that is protected (m2)]]/Table19[[#This Row],[100-yr wetted area within delta polygon (m2)]]</f>
        <v>0</v>
      </c>
      <c r="H15" s="10">
        <v>3616961.1333333333</v>
      </c>
      <c r="I15" s="10">
        <v>0</v>
      </c>
      <c r="J15" s="11">
        <f>Table19[[#This Row],[1000-yr wetted area that is protected (m2)]]/Table19[[#This Row],[1000-yr wetted area within delta polygon (m2)]]</f>
        <v>0</v>
      </c>
    </row>
    <row r="16" spans="1:10" x14ac:dyDescent="0.25">
      <c r="A16" s="5">
        <v>2768</v>
      </c>
      <c r="B16" s="10">
        <v>353305.75</v>
      </c>
      <c r="C16" s="10">
        <v>16566.039642133757</v>
      </c>
      <c r="D16" s="11">
        <f t="shared" si="0"/>
        <v>4.6888678268422627E-2</v>
      </c>
      <c r="E16" s="10">
        <v>353305.75</v>
      </c>
      <c r="F16" s="10">
        <v>16566.039642133757</v>
      </c>
      <c r="G16" s="11">
        <f>Table19[[#This Row],[100-yr wetted area that is protected (m2)]]/Table19[[#This Row],[100-yr wetted area within delta polygon (m2)]]</f>
        <v>4.6888678268422627E-2</v>
      </c>
      <c r="H16" s="10">
        <v>353305.75</v>
      </c>
      <c r="I16" s="10">
        <v>16566.039642133757</v>
      </c>
      <c r="J16" s="11">
        <f>Table19[[#This Row],[1000-yr wetted area that is protected (m2)]]/Table19[[#This Row],[1000-yr wetted area within delta polygon (m2)]]</f>
        <v>4.6888678268422627E-2</v>
      </c>
    </row>
    <row r="17" spans="1:10" x14ac:dyDescent="0.25">
      <c r="A17" s="5">
        <v>2860</v>
      </c>
      <c r="B17" s="10">
        <v>0</v>
      </c>
      <c r="C17" s="10">
        <v>0</v>
      </c>
      <c r="D17" s="11" t="e">
        <f t="shared" si="0"/>
        <v>#DIV/0!</v>
      </c>
      <c r="E17" s="10">
        <v>0</v>
      </c>
      <c r="F17" s="10">
        <v>0</v>
      </c>
      <c r="G17" s="11" t="e">
        <f>Table19[[#This Row],[100-yr wetted area that is protected (m2)]]/Table19[[#This Row],[100-yr wetted area within delta polygon (m2)]]</f>
        <v>#DIV/0!</v>
      </c>
      <c r="H17" s="10">
        <v>0</v>
      </c>
      <c r="I17" s="10">
        <v>0</v>
      </c>
      <c r="J17" s="11" t="e">
        <f>Table19[[#This Row],[1000-yr wetted area that is protected (m2)]]/Table19[[#This Row],[1000-yr wetted area within delta polygon (m2)]]</f>
        <v>#DIV/0!</v>
      </c>
    </row>
    <row r="18" spans="1:10" x14ac:dyDescent="0.25">
      <c r="A18" s="5">
        <v>2861</v>
      </c>
      <c r="B18" s="10">
        <v>0</v>
      </c>
      <c r="C18" s="10">
        <v>0</v>
      </c>
      <c r="D18" s="11" t="e">
        <f t="shared" si="0"/>
        <v>#DIV/0!</v>
      </c>
      <c r="E18" s="10">
        <v>0</v>
      </c>
      <c r="F18" s="10">
        <v>0</v>
      </c>
      <c r="G18" s="11" t="e">
        <f>Table19[[#This Row],[100-yr wetted area that is protected (m2)]]/Table19[[#This Row],[100-yr wetted area within delta polygon (m2)]]</f>
        <v>#DIV/0!</v>
      </c>
      <c r="H18" s="10">
        <v>0</v>
      </c>
      <c r="I18" s="10">
        <v>0</v>
      </c>
      <c r="J18" s="11" t="e">
        <f>Table19[[#This Row],[1000-yr wetted area that is protected (m2)]]/Table19[[#This Row],[1000-yr wetted area within delta polygon (m2)]]</f>
        <v>#DIV/0!</v>
      </c>
    </row>
    <row r="19" spans="1:10" x14ac:dyDescent="0.25">
      <c r="A19" s="5">
        <v>2867</v>
      </c>
      <c r="B19" s="10">
        <v>165102572.76271188</v>
      </c>
      <c r="C19" s="10">
        <v>0</v>
      </c>
      <c r="D19" s="11">
        <f t="shared" si="0"/>
        <v>0</v>
      </c>
      <c r="E19" s="10">
        <v>167712890.11864409</v>
      </c>
      <c r="F19" s="10">
        <v>0</v>
      </c>
      <c r="G19" s="11">
        <f>Table19[[#This Row],[100-yr wetted area that is protected (m2)]]/Table19[[#This Row],[100-yr wetted area within delta polygon (m2)]]</f>
        <v>0</v>
      </c>
      <c r="H19" s="10">
        <v>169018048.79661018</v>
      </c>
      <c r="I19" s="10">
        <v>0</v>
      </c>
      <c r="J19" s="11">
        <f>Table19[[#This Row],[1000-yr wetted area that is protected (m2)]]/Table19[[#This Row],[1000-yr wetted area within delta polygon (m2)]]</f>
        <v>0</v>
      </c>
    </row>
    <row r="20" spans="1:10" x14ac:dyDescent="0.25">
      <c r="A20" s="5">
        <v>2869</v>
      </c>
      <c r="B20" s="10">
        <v>0</v>
      </c>
      <c r="C20" s="10">
        <v>0</v>
      </c>
      <c r="D20" s="11" t="e">
        <f t="shared" si="0"/>
        <v>#DIV/0!</v>
      </c>
      <c r="E20" s="10">
        <v>0</v>
      </c>
      <c r="F20" s="10">
        <v>0</v>
      </c>
      <c r="G20" s="11" t="e">
        <f>Table19[[#This Row],[100-yr wetted area that is protected (m2)]]/Table19[[#This Row],[100-yr wetted area within delta polygon (m2)]]</f>
        <v>#DIV/0!</v>
      </c>
      <c r="H20" s="10">
        <v>0</v>
      </c>
      <c r="I20" s="10">
        <v>0</v>
      </c>
      <c r="J20" s="11" t="e">
        <f>Table19[[#This Row],[1000-yr wetted area that is protected (m2)]]/Table19[[#This Row],[1000-yr wetted area within delta polygon (m2)]]</f>
        <v>#DIV/0!</v>
      </c>
    </row>
    <row r="21" spans="1:10" x14ac:dyDescent="0.25">
      <c r="A21" s="5">
        <v>2876</v>
      </c>
      <c r="B21" s="10">
        <v>342981394.95268136</v>
      </c>
      <c r="C21" s="10">
        <v>4180736.4</v>
      </c>
      <c r="D21" s="11">
        <f t="shared" si="0"/>
        <v>1.2189397038800853E-2</v>
      </c>
      <c r="E21" s="10">
        <v>376655931.91167194</v>
      </c>
      <c r="F21" s="10">
        <v>4180736.4</v>
      </c>
      <c r="G21" s="11">
        <f>Table19[[#This Row],[100-yr wetted area that is protected (m2)]]/Table19[[#This Row],[100-yr wetted area within delta polygon (m2)]]</f>
        <v>1.1099616508841835E-2</v>
      </c>
      <c r="H21" s="10">
        <v>386633572.49211359</v>
      </c>
      <c r="I21" s="10">
        <v>4180736.4</v>
      </c>
      <c r="J21" s="11">
        <f>Table19[[#This Row],[1000-yr wetted area that is protected (m2)]]/Table19[[#This Row],[1000-yr wetted area within delta polygon (m2)]]</f>
        <v>1.0813174792484627E-2</v>
      </c>
    </row>
    <row r="22" spans="1:10" x14ac:dyDescent="0.25">
      <c r="A22" s="5">
        <v>2897</v>
      </c>
      <c r="B22" s="10">
        <v>3267750.35</v>
      </c>
      <c r="C22" s="10">
        <v>0</v>
      </c>
      <c r="D22" s="11">
        <f t="shared" si="0"/>
        <v>0</v>
      </c>
      <c r="E22" s="10">
        <v>3921300.42</v>
      </c>
      <c r="F22" s="10">
        <v>0</v>
      </c>
      <c r="G22" s="11">
        <f>Table19[[#This Row],[100-yr wetted area that is protected (m2)]]/Table19[[#This Row],[100-yr wetted area within delta polygon (m2)]]</f>
        <v>0</v>
      </c>
      <c r="H22" s="10">
        <v>3921300.42</v>
      </c>
      <c r="I22" s="10">
        <v>0</v>
      </c>
      <c r="J22" s="11">
        <f>Table19[[#This Row],[1000-yr wetted area that is protected (m2)]]/Table19[[#This Row],[1000-yr wetted area within delta polygon (m2)]]</f>
        <v>0</v>
      </c>
    </row>
    <row r="23" spans="1:10" x14ac:dyDescent="0.25">
      <c r="A23" s="5">
        <v>2899</v>
      </c>
      <c r="B23" s="10">
        <v>1456327.3684210526</v>
      </c>
      <c r="C23" s="10">
        <v>624860.5</v>
      </c>
      <c r="D23" s="11">
        <f t="shared" si="0"/>
        <v>0.42906595972131772</v>
      </c>
      <c r="E23" s="10">
        <v>1456327.3684210526</v>
      </c>
      <c r="F23" s="10">
        <v>624860.5</v>
      </c>
      <c r="G23" s="11">
        <f>Table19[[#This Row],[100-yr wetted area that is protected (m2)]]/Table19[[#This Row],[100-yr wetted area within delta polygon (m2)]]</f>
        <v>0.42906595972131772</v>
      </c>
      <c r="H23" s="10">
        <v>1456327.3684210526</v>
      </c>
      <c r="I23" s="10">
        <v>624860.5</v>
      </c>
      <c r="J23" s="11">
        <f>Table19[[#This Row],[1000-yr wetted area that is protected (m2)]]/Table19[[#This Row],[1000-yr wetted area within delta polygon (m2)]]</f>
        <v>0.42906595972131772</v>
      </c>
    </row>
    <row r="24" spans="1:10" x14ac:dyDescent="0.25">
      <c r="A24" s="5">
        <v>2915</v>
      </c>
      <c r="B24" s="10">
        <v>0</v>
      </c>
      <c r="C24" s="10">
        <v>0</v>
      </c>
      <c r="D24" s="11" t="e">
        <f t="shared" si="0"/>
        <v>#DIV/0!</v>
      </c>
      <c r="E24" s="10">
        <v>0</v>
      </c>
      <c r="F24" s="10">
        <v>0</v>
      </c>
      <c r="G24" s="11" t="e">
        <f>Table19[[#This Row],[100-yr wetted area that is protected (m2)]]/Table19[[#This Row],[100-yr wetted area within delta polygon (m2)]]</f>
        <v>#DIV/0!</v>
      </c>
      <c r="H24" s="10">
        <v>0</v>
      </c>
      <c r="I24" s="10">
        <v>0</v>
      </c>
      <c r="J24" s="11" t="e">
        <f>Table19[[#This Row],[1000-yr wetted area that is protected (m2)]]/Table19[[#This Row],[1000-yr wetted area within delta polygon (m2)]]</f>
        <v>#DIV/0!</v>
      </c>
    </row>
    <row r="25" spans="1:10" x14ac:dyDescent="0.25">
      <c r="A25" s="5">
        <v>2916</v>
      </c>
      <c r="B25" s="10">
        <v>0</v>
      </c>
      <c r="C25" s="10">
        <v>0</v>
      </c>
      <c r="D25" s="11" t="e">
        <f t="shared" si="0"/>
        <v>#DIV/0!</v>
      </c>
      <c r="E25" s="10">
        <v>0</v>
      </c>
      <c r="F25" s="10">
        <v>0</v>
      </c>
      <c r="G25" s="11" t="e">
        <f>Table19[[#This Row],[100-yr wetted area that is protected (m2)]]/Table19[[#This Row],[100-yr wetted area within delta polygon (m2)]]</f>
        <v>#DIV/0!</v>
      </c>
      <c r="H25" s="10">
        <v>0</v>
      </c>
      <c r="I25" s="10">
        <v>0</v>
      </c>
      <c r="J25" s="11" t="e">
        <f>Table19[[#This Row],[1000-yr wetted area that is protected (m2)]]/Table19[[#This Row],[1000-yr wetted area within delta polygon (m2)]]</f>
        <v>#DIV/0!</v>
      </c>
    </row>
    <row r="26" spans="1:10" x14ac:dyDescent="0.25">
      <c r="A26" s="5">
        <v>2927</v>
      </c>
      <c r="B26" s="10">
        <v>0</v>
      </c>
      <c r="C26" s="10">
        <v>0</v>
      </c>
      <c r="D26" s="11" t="e">
        <f t="shared" si="0"/>
        <v>#DIV/0!</v>
      </c>
      <c r="E26" s="10">
        <v>0</v>
      </c>
      <c r="F26" s="10">
        <v>0</v>
      </c>
      <c r="G26" s="11" t="e">
        <f>Table19[[#This Row],[100-yr wetted area that is protected (m2)]]/Table19[[#This Row],[100-yr wetted area within delta polygon (m2)]]</f>
        <v>#DIV/0!</v>
      </c>
      <c r="H26" s="10">
        <v>0</v>
      </c>
      <c r="I26" s="10">
        <v>0</v>
      </c>
      <c r="J26" s="11" t="e">
        <f>Table19[[#This Row],[1000-yr wetted area that is protected (m2)]]/Table19[[#This Row],[1000-yr wetted area within delta polygon (m2)]]</f>
        <v>#DIV/0!</v>
      </c>
    </row>
    <row r="27" spans="1:10" x14ac:dyDescent="0.25">
      <c r="A27" s="5">
        <v>2928</v>
      </c>
      <c r="B27" s="10">
        <v>0</v>
      </c>
      <c r="C27" s="10">
        <v>0</v>
      </c>
      <c r="D27" s="11" t="e">
        <f t="shared" si="0"/>
        <v>#DIV/0!</v>
      </c>
      <c r="E27" s="10">
        <v>0</v>
      </c>
      <c r="F27" s="10">
        <v>0</v>
      </c>
      <c r="G27" s="11" t="e">
        <f>Table19[[#This Row],[100-yr wetted area that is protected (m2)]]/Table19[[#This Row],[100-yr wetted area within delta polygon (m2)]]</f>
        <v>#DIV/0!</v>
      </c>
      <c r="H27" s="10">
        <v>0</v>
      </c>
      <c r="I27" s="10">
        <v>0</v>
      </c>
      <c r="J27" s="11" t="e">
        <f>Table19[[#This Row],[1000-yr wetted area that is protected (m2)]]/Table19[[#This Row],[1000-yr wetted area within delta polygon (m2)]]</f>
        <v>#DIV/0!</v>
      </c>
    </row>
    <row r="28" spans="1:10" x14ac:dyDescent="0.25">
      <c r="A28" s="5">
        <v>2944</v>
      </c>
      <c r="B28" s="10">
        <v>1274272.3333333333</v>
      </c>
      <c r="C28" s="10">
        <v>897.75803044199995</v>
      </c>
      <c r="D28" s="11">
        <f t="shared" si="0"/>
        <v>7.0452603180481824E-4</v>
      </c>
      <c r="E28" s="10">
        <v>1274272.3333333333</v>
      </c>
      <c r="F28" s="10">
        <v>897.75803044199995</v>
      </c>
      <c r="G28" s="11">
        <f>Table19[[#This Row],[100-yr wetted area that is protected (m2)]]/Table19[[#This Row],[100-yr wetted area within delta polygon (m2)]]</f>
        <v>7.0452603180481824E-4</v>
      </c>
      <c r="H28" s="10">
        <v>1274272.3333333333</v>
      </c>
      <c r="I28" s="10">
        <v>897.75803044199995</v>
      </c>
      <c r="J28" s="11">
        <f>Table19[[#This Row],[1000-yr wetted area that is protected (m2)]]/Table19[[#This Row],[1000-yr wetted area within delta polygon (m2)]]</f>
        <v>7.0452603180481824E-4</v>
      </c>
    </row>
    <row r="29" spans="1:10" x14ac:dyDescent="0.25">
      <c r="A29" s="5">
        <v>2952</v>
      </c>
      <c r="B29" s="10">
        <v>565927343.63517308</v>
      </c>
      <c r="C29" s="10">
        <v>8367366</v>
      </c>
      <c r="D29" s="11">
        <f t="shared" si="0"/>
        <v>1.478523010790242E-2</v>
      </c>
      <c r="E29" s="10">
        <v>572038870.02432179</v>
      </c>
      <c r="F29" s="10">
        <v>8367366</v>
      </c>
      <c r="G29" s="11">
        <f>Table19[[#This Row],[100-yr wetted area that is protected (m2)]]/Table19[[#This Row],[100-yr wetted area within delta polygon (m2)]]</f>
        <v>1.4627268247775257E-2</v>
      </c>
      <c r="H29" s="10">
        <v>578761549.05238545</v>
      </c>
      <c r="I29" s="10">
        <v>8367366</v>
      </c>
      <c r="J29" s="11">
        <f>Table19[[#This Row],[1000-yr wetted area that is protected (m2)]]/Table19[[#This Row],[1000-yr wetted area within delta polygon (m2)]]</f>
        <v>1.4457363336766251E-2</v>
      </c>
    </row>
    <row r="30" spans="1:10" x14ac:dyDescent="0.25">
      <c r="A30" s="5">
        <v>2953</v>
      </c>
      <c r="B30" s="10">
        <v>3614881</v>
      </c>
      <c r="C30" s="10">
        <v>114274</v>
      </c>
      <c r="D30" s="11">
        <f t="shared" si="0"/>
        <v>3.1612105626713578E-2</v>
      </c>
      <c r="E30" s="10">
        <v>3614881</v>
      </c>
      <c r="F30" s="10">
        <v>114274</v>
      </c>
      <c r="G30" s="11">
        <f>Table19[[#This Row],[100-yr wetted area that is protected (m2)]]/Table19[[#This Row],[100-yr wetted area within delta polygon (m2)]]</f>
        <v>3.1612105626713578E-2</v>
      </c>
      <c r="H30" s="10">
        <v>3614881</v>
      </c>
      <c r="I30" s="10">
        <v>114274</v>
      </c>
      <c r="J30" s="11">
        <f>Table19[[#This Row],[1000-yr wetted area that is protected (m2)]]/Table19[[#This Row],[1000-yr wetted area within delta polygon (m2)]]</f>
        <v>3.1612105626713578E-2</v>
      </c>
    </row>
    <row r="31" spans="1:10" x14ac:dyDescent="0.25">
      <c r="A31" s="5">
        <v>2954</v>
      </c>
      <c r="B31" s="10">
        <v>1054010.5</v>
      </c>
      <c r="C31" s="10">
        <v>218992.14955382232</v>
      </c>
      <c r="D31" s="11">
        <f t="shared" si="0"/>
        <v>0.20777036808819488</v>
      </c>
      <c r="E31" s="10">
        <v>1054010.5</v>
      </c>
      <c r="F31" s="10">
        <v>222985.2368695818</v>
      </c>
      <c r="G31" s="11">
        <f>Table19[[#This Row],[100-yr wetted area that is protected (m2)]]/Table19[[#This Row],[100-yr wetted area within delta polygon (m2)]]</f>
        <v>0.21155883823698321</v>
      </c>
      <c r="H31" s="10">
        <v>1054010.5</v>
      </c>
      <c r="I31" s="10">
        <v>222991.85050861735</v>
      </c>
      <c r="J31" s="11">
        <f>Table19[[#This Row],[1000-yr wetted area that is protected (m2)]]/Table19[[#This Row],[1000-yr wetted area within delta polygon (m2)]]</f>
        <v>0.21156511297431796</v>
      </c>
    </row>
    <row r="32" spans="1:10" x14ac:dyDescent="0.25">
      <c r="A32" s="5">
        <v>2955</v>
      </c>
      <c r="B32" s="10">
        <v>19481938.235294119</v>
      </c>
      <c r="C32" s="10">
        <v>18458.564046231859</v>
      </c>
      <c r="D32" s="11">
        <f t="shared" si="0"/>
        <v>9.4747061731217887E-4</v>
      </c>
      <c r="E32" s="10">
        <v>21843385.294117648</v>
      </c>
      <c r="F32" s="10">
        <v>38675</v>
      </c>
      <c r="G32" s="11">
        <f>Table19[[#This Row],[100-yr wetted area that is protected (m2)]]/Table19[[#This Row],[100-yr wetted area within delta polygon (m2)]]</f>
        <v>1.7705588890754517E-3</v>
      </c>
      <c r="H32" s="10">
        <v>22433747.05882353</v>
      </c>
      <c r="I32" s="10">
        <v>38675</v>
      </c>
      <c r="J32" s="11">
        <f>Table19[[#This Row],[1000-yr wetted area that is protected (m2)]]/Table19[[#This Row],[1000-yr wetted area within delta polygon (m2)]]</f>
        <v>1.7239652340997819E-3</v>
      </c>
    </row>
    <row r="33" spans="1:10" x14ac:dyDescent="0.25">
      <c r="A33" s="5">
        <v>2956</v>
      </c>
      <c r="B33" s="10">
        <v>40470803.882352941</v>
      </c>
      <c r="C33" s="10">
        <v>2864776</v>
      </c>
      <c r="D33" s="11">
        <f t="shared" si="0"/>
        <v>7.0786239095417841E-2</v>
      </c>
      <c r="E33" s="10">
        <v>40470803.882352941</v>
      </c>
      <c r="F33" s="10">
        <v>2864776</v>
      </c>
      <c r="G33" s="11">
        <f>Table19[[#This Row],[100-yr wetted area that is protected (m2)]]/Table19[[#This Row],[100-yr wetted area within delta polygon (m2)]]</f>
        <v>7.0786239095417841E-2</v>
      </c>
      <c r="H33" s="10">
        <v>40470803.882352941</v>
      </c>
      <c r="I33" s="10">
        <v>2864776</v>
      </c>
      <c r="J33" s="11">
        <f>Table19[[#This Row],[1000-yr wetted area that is protected (m2)]]/Table19[[#This Row],[1000-yr wetted area within delta polygon (m2)]]</f>
        <v>7.0786239095417841E-2</v>
      </c>
    </row>
    <row r="34" spans="1:10" x14ac:dyDescent="0.25">
      <c r="A34" s="5">
        <v>2961</v>
      </c>
      <c r="B34" s="10">
        <v>6289732</v>
      </c>
      <c r="C34" s="10">
        <v>0</v>
      </c>
      <c r="D34" s="11">
        <f t="shared" si="0"/>
        <v>0</v>
      </c>
      <c r="E34" s="10">
        <v>6918705.2000000002</v>
      </c>
      <c r="F34" s="10">
        <v>0</v>
      </c>
      <c r="G34" s="11">
        <f>Table19[[#This Row],[100-yr wetted area that is protected (m2)]]/Table19[[#This Row],[100-yr wetted area within delta polygon (m2)]]</f>
        <v>0</v>
      </c>
      <c r="H34" s="10">
        <v>8176651.6000000006</v>
      </c>
      <c r="I34" s="10">
        <v>0</v>
      </c>
      <c r="J34" s="11">
        <f>Table19[[#This Row],[1000-yr wetted area that is protected (m2)]]/Table19[[#This Row],[1000-yr wetted area within delta polygon (m2)]]</f>
        <v>0</v>
      </c>
    </row>
    <row r="35" spans="1:10" x14ac:dyDescent="0.25">
      <c r="A35" s="5">
        <v>2969</v>
      </c>
      <c r="B35" s="10">
        <v>24453120.285714287</v>
      </c>
      <c r="C35" s="10">
        <v>4870294.5454545449</v>
      </c>
      <c r="D35" s="11">
        <f t="shared" si="0"/>
        <v>0.1991686332275481</v>
      </c>
      <c r="E35" s="10">
        <v>24453120.285714287</v>
      </c>
      <c r="F35" s="10">
        <v>4870294.5454545449</v>
      </c>
      <c r="G35" s="11">
        <f>Table19[[#This Row],[100-yr wetted area that is protected (m2)]]/Table19[[#This Row],[100-yr wetted area within delta polygon (m2)]]</f>
        <v>0.1991686332275481</v>
      </c>
      <c r="H35" s="10">
        <v>24453120.285714287</v>
      </c>
      <c r="I35" s="10">
        <v>4870294.5454545449</v>
      </c>
      <c r="J35" s="11">
        <f>Table19[[#This Row],[1000-yr wetted area that is protected (m2)]]/Table19[[#This Row],[1000-yr wetted area within delta polygon (m2)]]</f>
        <v>0.1991686332275481</v>
      </c>
    </row>
    <row r="36" spans="1:10" x14ac:dyDescent="0.25">
      <c r="A36" s="5">
        <v>2970</v>
      </c>
      <c r="B36" s="10">
        <v>7248247.8688524589</v>
      </c>
      <c r="C36" s="10">
        <v>5148459.2727272725</v>
      </c>
      <c r="D36" s="11">
        <f t="shared" si="0"/>
        <v>0.71030397495807152</v>
      </c>
      <c r="E36" s="10">
        <v>7973072.6557377055</v>
      </c>
      <c r="F36" s="10">
        <v>5883953.4545454551</v>
      </c>
      <c r="G36" s="11">
        <f>Table19[[#This Row],[100-yr wetted area that is protected (m2)]]/Table19[[#This Row],[100-yr wetted area within delta polygon (m2)]]</f>
        <v>0.73797815580059389</v>
      </c>
      <c r="H36" s="10">
        <v>7973072.6557377055</v>
      </c>
      <c r="I36" s="10">
        <v>5883953.4545454551</v>
      </c>
      <c r="J36" s="11">
        <f>Table19[[#This Row],[1000-yr wetted area that is protected (m2)]]/Table19[[#This Row],[1000-yr wetted area within delta polygon (m2)]]</f>
        <v>0.73797815580059389</v>
      </c>
    </row>
    <row r="37" spans="1:10" x14ac:dyDescent="0.25">
      <c r="A37" s="5">
        <v>2971</v>
      </c>
      <c r="B37" s="10">
        <v>4145505.4545454546</v>
      </c>
      <c r="C37" s="10">
        <v>72254.582732884432</v>
      </c>
      <c r="D37" s="11">
        <f t="shared" si="0"/>
        <v>1.7429619506026433E-2</v>
      </c>
      <c r="E37" s="10">
        <v>4145505.4545454546</v>
      </c>
      <c r="F37" s="10">
        <v>72254.582732884432</v>
      </c>
      <c r="G37" s="11">
        <f>Table19[[#This Row],[100-yr wetted area that is protected (m2)]]/Table19[[#This Row],[100-yr wetted area within delta polygon (m2)]]</f>
        <v>1.7429619506026433E-2</v>
      </c>
      <c r="H37" s="10">
        <v>4145505.4545454546</v>
      </c>
      <c r="I37" s="10">
        <v>72254.582732884432</v>
      </c>
      <c r="J37" s="11">
        <f>Table19[[#This Row],[1000-yr wetted area that is protected (m2)]]/Table19[[#This Row],[1000-yr wetted area within delta polygon (m2)]]</f>
        <v>1.7429619506026433E-2</v>
      </c>
    </row>
    <row r="38" spans="1:10" x14ac:dyDescent="0.25">
      <c r="A38" s="5">
        <v>2980</v>
      </c>
      <c r="B38" s="10">
        <v>1351888.9000000001</v>
      </c>
      <c r="C38" s="10">
        <v>1297065.6875</v>
      </c>
      <c r="D38" s="11">
        <f t="shared" si="0"/>
        <v>0.95944695418388293</v>
      </c>
      <c r="E38" s="10">
        <v>1351888.9000000001</v>
      </c>
      <c r="F38" s="10">
        <v>1297065.6875</v>
      </c>
      <c r="G38" s="11">
        <f>Table19[[#This Row],[100-yr wetted area that is protected (m2)]]/Table19[[#This Row],[100-yr wetted area within delta polygon (m2)]]</f>
        <v>0.95944695418388293</v>
      </c>
      <c r="H38" s="10">
        <v>1351888.9000000001</v>
      </c>
      <c r="I38" s="10">
        <v>1297065.6875</v>
      </c>
      <c r="J38" s="11">
        <f>Table19[[#This Row],[1000-yr wetted area that is protected (m2)]]/Table19[[#This Row],[1000-yr wetted area within delta polygon (m2)]]</f>
        <v>0.95944695418388293</v>
      </c>
    </row>
    <row r="39" spans="1:10" x14ac:dyDescent="0.25">
      <c r="A39" s="5">
        <v>2985</v>
      </c>
      <c r="B39" s="10">
        <v>54808717.339534886</v>
      </c>
      <c r="C39" s="10">
        <v>5921357</v>
      </c>
      <c r="D39" s="11">
        <f t="shared" si="0"/>
        <v>0.10803677384598778</v>
      </c>
      <c r="E39" s="10">
        <v>57418656.260465115</v>
      </c>
      <c r="F39" s="10">
        <v>5921357</v>
      </c>
      <c r="G39" s="11">
        <f>Table19[[#This Row],[100-yr wetted area that is protected (m2)]]/Table19[[#This Row],[100-yr wetted area within delta polygon (m2)]]</f>
        <v>0.10312601139844289</v>
      </c>
      <c r="H39" s="10">
        <v>59376110.451162793</v>
      </c>
      <c r="I39" s="10">
        <v>5921357</v>
      </c>
      <c r="J39" s="11">
        <f>Table19[[#This Row],[1000-yr wetted area that is protected (m2)]]/Table19[[#This Row],[1000-yr wetted area within delta polygon (m2)]]</f>
        <v>9.9726252780911809E-2</v>
      </c>
    </row>
    <row r="40" spans="1:10" x14ac:dyDescent="0.25">
      <c r="A40" s="5">
        <v>2987</v>
      </c>
      <c r="B40" s="10">
        <v>15945307.029585799</v>
      </c>
      <c r="C40" s="10">
        <v>6510609.5</v>
      </c>
      <c r="D40" s="11">
        <f t="shared" si="0"/>
        <v>0.40830882013873154</v>
      </c>
      <c r="E40" s="10">
        <v>16609694.822485209</v>
      </c>
      <c r="F40" s="10">
        <v>7161670.4499999993</v>
      </c>
      <c r="G40" s="11">
        <f>Table19[[#This Row],[100-yr wetted area that is protected (m2)]]/Table19[[#This Row],[100-yr wetted area within delta polygon (m2)]]</f>
        <v>0.43117411406650047</v>
      </c>
      <c r="H40" s="10">
        <v>17274082.615384616</v>
      </c>
      <c r="I40" s="10">
        <v>7812731.4000000004</v>
      </c>
      <c r="J40" s="11">
        <f>Table19[[#This Row],[1000-yr wetted area that is protected (m2)]]/Table19[[#This Row],[1000-yr wetted area within delta polygon (m2)]]</f>
        <v>0.45228053923059497</v>
      </c>
    </row>
    <row r="41" spans="1:10" x14ac:dyDescent="0.25">
      <c r="A41" s="5">
        <v>3157</v>
      </c>
      <c r="B41" s="10">
        <v>0</v>
      </c>
      <c r="C41" s="10">
        <v>0</v>
      </c>
      <c r="D41" s="11" t="e">
        <f t="shared" si="0"/>
        <v>#DIV/0!</v>
      </c>
      <c r="E41" s="10">
        <v>0</v>
      </c>
      <c r="F41" s="10">
        <v>0</v>
      </c>
      <c r="G41" s="11" t="e">
        <f>Table19[[#This Row],[100-yr wetted area that is protected (m2)]]/Table19[[#This Row],[100-yr wetted area within delta polygon (m2)]]</f>
        <v>#DIV/0!</v>
      </c>
      <c r="H41" s="10">
        <v>0</v>
      </c>
      <c r="I41" s="10">
        <v>0</v>
      </c>
      <c r="J41" s="11" t="e">
        <f>Table19[[#This Row],[1000-yr wetted area that is protected (m2)]]/Table19[[#This Row],[1000-yr wetted area within delta polygon (m2)]]</f>
        <v>#DIV/0!</v>
      </c>
    </row>
    <row r="42" spans="1:10" x14ac:dyDescent="0.25">
      <c r="A42" s="5">
        <v>3158</v>
      </c>
      <c r="B42" s="10">
        <v>1502184.7008892484</v>
      </c>
      <c r="C42" s="10">
        <v>0</v>
      </c>
      <c r="D42" s="11">
        <f t="shared" si="0"/>
        <v>0</v>
      </c>
      <c r="E42" s="10">
        <v>1802621.6410670979</v>
      </c>
      <c r="F42" s="10">
        <v>0</v>
      </c>
      <c r="G42" s="11">
        <f>Table19[[#This Row],[100-yr wetted area that is protected (m2)]]/Table19[[#This Row],[100-yr wetted area within delta polygon (m2)]]</f>
        <v>0</v>
      </c>
      <c r="H42" s="10">
        <v>1802621.6410670979</v>
      </c>
      <c r="I42" s="10">
        <v>0</v>
      </c>
      <c r="J42" s="11">
        <f>Table19[[#This Row],[1000-yr wetted area that is protected (m2)]]/Table19[[#This Row],[1000-yr wetted area within delta polygon (m2)]]</f>
        <v>0</v>
      </c>
    </row>
    <row r="43" spans="1:10" x14ac:dyDescent="0.25">
      <c r="A43" s="5">
        <v>3159</v>
      </c>
      <c r="B43" s="10">
        <v>877886.52</v>
      </c>
      <c r="C43" s="10">
        <v>0</v>
      </c>
      <c r="D43" s="11">
        <f t="shared" si="0"/>
        <v>0</v>
      </c>
      <c r="E43" s="10">
        <v>1463144.2000000002</v>
      </c>
      <c r="F43" s="10">
        <v>0</v>
      </c>
      <c r="G43" s="11">
        <f>Table19[[#This Row],[100-yr wetted area that is protected (m2)]]/Table19[[#This Row],[100-yr wetted area within delta polygon (m2)]]</f>
        <v>0</v>
      </c>
      <c r="H43" s="10">
        <v>1463144.2000000002</v>
      </c>
      <c r="I43" s="10">
        <v>0</v>
      </c>
      <c r="J43" s="11">
        <f>Table19[[#This Row],[1000-yr wetted area that is protected (m2)]]/Table19[[#This Row],[1000-yr wetted area within delta polygon (m2)]]</f>
        <v>0</v>
      </c>
    </row>
    <row r="44" spans="1:10" x14ac:dyDescent="0.25">
      <c r="A44" s="5">
        <v>3161</v>
      </c>
      <c r="B44" s="10">
        <v>596613</v>
      </c>
      <c r="C44" s="10">
        <v>0</v>
      </c>
      <c r="D44" s="11">
        <f t="shared" si="0"/>
        <v>0</v>
      </c>
      <c r="E44" s="10">
        <v>596613</v>
      </c>
      <c r="F44" s="10">
        <v>0</v>
      </c>
      <c r="G44" s="11">
        <f>Table19[[#This Row],[100-yr wetted area that is protected (m2)]]/Table19[[#This Row],[100-yr wetted area within delta polygon (m2)]]</f>
        <v>0</v>
      </c>
      <c r="H44" s="10">
        <v>596613</v>
      </c>
      <c r="I44" s="10">
        <v>0</v>
      </c>
      <c r="J44" s="11">
        <f>Table19[[#This Row],[1000-yr wetted area that is protected (m2)]]/Table19[[#This Row],[1000-yr wetted area within delta polygon (m2)]]</f>
        <v>0</v>
      </c>
    </row>
    <row r="45" spans="1:10" x14ac:dyDescent="0.25">
      <c r="A45" s="5">
        <v>3162</v>
      </c>
      <c r="B45" s="10">
        <v>1208063.2</v>
      </c>
      <c r="C45" s="10">
        <v>0</v>
      </c>
      <c r="D45" s="11">
        <f t="shared" si="0"/>
        <v>0</v>
      </c>
      <c r="E45" s="10">
        <v>1510079</v>
      </c>
      <c r="F45" s="10">
        <v>0</v>
      </c>
      <c r="G45" s="11">
        <f>Table19[[#This Row],[100-yr wetted area that is protected (m2)]]/Table19[[#This Row],[100-yr wetted area within delta polygon (m2)]]</f>
        <v>0</v>
      </c>
      <c r="H45" s="10">
        <v>1510079</v>
      </c>
      <c r="I45" s="10">
        <v>0</v>
      </c>
      <c r="J45" s="11">
        <f>Table19[[#This Row],[1000-yr wetted area that is protected (m2)]]/Table19[[#This Row],[1000-yr wetted area within delta polygon (m2)]]</f>
        <v>0</v>
      </c>
    </row>
    <row r="46" spans="1:10" x14ac:dyDescent="0.25">
      <c r="A46" s="5">
        <v>3163</v>
      </c>
      <c r="B46" s="10">
        <v>0</v>
      </c>
      <c r="C46" s="10">
        <v>0</v>
      </c>
      <c r="D46" s="11" t="e">
        <f t="shared" si="0"/>
        <v>#DIV/0!</v>
      </c>
      <c r="E46" s="10">
        <v>313738.3548387097</v>
      </c>
      <c r="F46" s="10">
        <v>0</v>
      </c>
      <c r="G46" s="11">
        <f>Table19[[#This Row],[100-yr wetted area that is protected (m2)]]/Table19[[#This Row],[100-yr wetted area within delta polygon (m2)]]</f>
        <v>0</v>
      </c>
      <c r="H46" s="10">
        <v>313738.3548387097</v>
      </c>
      <c r="I46" s="10">
        <v>0</v>
      </c>
      <c r="J46" s="11">
        <f>Table19[[#This Row],[1000-yr wetted area that is protected (m2)]]/Table19[[#This Row],[1000-yr wetted area within delta polygon (m2)]]</f>
        <v>0</v>
      </c>
    </row>
    <row r="47" spans="1:10" x14ac:dyDescent="0.25">
      <c r="A47" s="5">
        <v>3165</v>
      </c>
      <c r="B47" s="10">
        <v>0</v>
      </c>
      <c r="C47" s="10">
        <v>0</v>
      </c>
      <c r="D47" s="11" t="e">
        <f t="shared" si="0"/>
        <v>#DIV/0!</v>
      </c>
      <c r="E47" s="10">
        <v>0</v>
      </c>
      <c r="F47" s="10">
        <v>0</v>
      </c>
      <c r="G47" s="11" t="e">
        <f>Table19[[#This Row],[100-yr wetted area that is protected (m2)]]/Table19[[#This Row],[100-yr wetted area within delta polygon (m2)]]</f>
        <v>#DIV/0!</v>
      </c>
      <c r="H47" s="10">
        <v>0</v>
      </c>
      <c r="I47" s="10">
        <v>0</v>
      </c>
      <c r="J47" s="11" t="e">
        <f>Table19[[#This Row],[1000-yr wetted area that is protected (m2)]]/Table19[[#This Row],[1000-yr wetted area within delta polygon (m2)]]</f>
        <v>#DIV/0!</v>
      </c>
    </row>
    <row r="48" spans="1:10" x14ac:dyDescent="0.25">
      <c r="A48" s="5">
        <v>3167</v>
      </c>
      <c r="B48" s="10">
        <v>0</v>
      </c>
      <c r="C48" s="10">
        <v>0</v>
      </c>
      <c r="D48" s="11" t="e">
        <f t="shared" si="0"/>
        <v>#DIV/0!</v>
      </c>
      <c r="E48" s="10">
        <v>0</v>
      </c>
      <c r="F48" s="10">
        <v>0</v>
      </c>
      <c r="G48" s="11" t="e">
        <f>Table19[[#This Row],[100-yr wetted area that is protected (m2)]]/Table19[[#This Row],[100-yr wetted area within delta polygon (m2)]]</f>
        <v>#DIV/0!</v>
      </c>
      <c r="H48" s="10">
        <v>284938.94230769231</v>
      </c>
      <c r="I48" s="10">
        <v>0</v>
      </c>
      <c r="J48" s="11">
        <f>Table19[[#This Row],[1000-yr wetted area that is protected (m2)]]/Table19[[#This Row],[1000-yr wetted area within delta polygon (m2)]]</f>
        <v>0</v>
      </c>
    </row>
    <row r="49" spans="1:10" x14ac:dyDescent="0.25">
      <c r="A49" s="5">
        <v>3168</v>
      </c>
      <c r="B49" s="10">
        <v>5290715.3789279107</v>
      </c>
      <c r="C49" s="10">
        <v>0</v>
      </c>
      <c r="D49" s="11">
        <f t="shared" si="0"/>
        <v>0</v>
      </c>
      <c r="E49" s="10">
        <v>8230001.7005545292</v>
      </c>
      <c r="F49" s="10">
        <v>0</v>
      </c>
      <c r="G49" s="11">
        <f>Table19[[#This Row],[100-yr wetted area that is protected (m2)]]/Table19[[#This Row],[100-yr wetted area within delta polygon (m2)]]</f>
        <v>0</v>
      </c>
      <c r="H49" s="10">
        <v>9405716.2292051762</v>
      </c>
      <c r="I49" s="10">
        <v>0</v>
      </c>
      <c r="J49" s="11">
        <f>Table19[[#This Row],[1000-yr wetted area that is protected (m2)]]/Table19[[#This Row],[1000-yr wetted area within delta polygon (m2)]]</f>
        <v>0</v>
      </c>
    </row>
    <row r="50" spans="1:10" x14ac:dyDescent="0.25">
      <c r="A50" s="5">
        <v>3170</v>
      </c>
      <c r="B50" s="10">
        <v>5581951.0149253728</v>
      </c>
      <c r="C50" s="10">
        <v>0</v>
      </c>
      <c r="D50" s="11">
        <f t="shared" si="0"/>
        <v>0</v>
      </c>
      <c r="E50" s="10">
        <v>6169524.8059701491</v>
      </c>
      <c r="F50" s="10">
        <v>0</v>
      </c>
      <c r="G50" s="11">
        <f>Table19[[#This Row],[100-yr wetted area that is protected (m2)]]/Table19[[#This Row],[100-yr wetted area within delta polygon (m2)]]</f>
        <v>0</v>
      </c>
      <c r="H50" s="10">
        <v>6463311.7014925377</v>
      </c>
      <c r="I50" s="10">
        <v>0</v>
      </c>
      <c r="J50" s="11">
        <f>Table19[[#This Row],[1000-yr wetted area that is protected (m2)]]/Table19[[#This Row],[1000-yr wetted area within delta polygon (m2)]]</f>
        <v>0</v>
      </c>
    </row>
    <row r="51" spans="1:10" x14ac:dyDescent="0.25">
      <c r="A51" s="5">
        <v>3171</v>
      </c>
      <c r="B51" s="10">
        <v>0</v>
      </c>
      <c r="C51" s="10">
        <v>0</v>
      </c>
      <c r="D51" s="11" t="e">
        <f t="shared" si="0"/>
        <v>#DIV/0!</v>
      </c>
      <c r="E51" s="10">
        <v>598145.47368421045</v>
      </c>
      <c r="F51" s="10">
        <v>0</v>
      </c>
      <c r="G51" s="11">
        <f>Table19[[#This Row],[100-yr wetted area that is protected (m2)]]/Table19[[#This Row],[100-yr wetted area within delta polygon (m2)]]</f>
        <v>0</v>
      </c>
      <c r="H51" s="10">
        <v>897218.21052631573</v>
      </c>
      <c r="I51" s="10">
        <v>0</v>
      </c>
      <c r="J51" s="11">
        <f>Table19[[#This Row],[1000-yr wetted area that is protected (m2)]]/Table19[[#This Row],[1000-yr wetted area within delta polygon (m2)]]</f>
        <v>0</v>
      </c>
    </row>
    <row r="52" spans="1:10" x14ac:dyDescent="0.25">
      <c r="A52" s="5">
        <v>3172</v>
      </c>
      <c r="B52" s="10">
        <v>39292848.431621991</v>
      </c>
      <c r="C52" s="10">
        <v>0</v>
      </c>
      <c r="D52" s="11">
        <f t="shared" si="0"/>
        <v>0</v>
      </c>
      <c r="E52" s="10">
        <v>45743913.099500231</v>
      </c>
      <c r="F52" s="10">
        <v>0</v>
      </c>
      <c r="G52" s="11">
        <f>Table19[[#This Row],[100-yr wetted area that is protected (m2)]]/Table19[[#This Row],[100-yr wetted area within delta polygon (m2)]]</f>
        <v>0</v>
      </c>
      <c r="H52" s="10">
        <v>47503294.372557923</v>
      </c>
      <c r="I52" s="10">
        <v>0</v>
      </c>
      <c r="J52" s="11">
        <f>Table19[[#This Row],[1000-yr wetted area that is protected (m2)]]/Table19[[#This Row],[1000-yr wetted area within delta polygon (m2)]]</f>
        <v>0</v>
      </c>
    </row>
    <row r="53" spans="1:10" x14ac:dyDescent="0.25">
      <c r="A53" s="5">
        <v>3173</v>
      </c>
      <c r="B53" s="10">
        <v>0</v>
      </c>
      <c r="C53" s="10">
        <v>0</v>
      </c>
      <c r="D53" s="11" t="e">
        <f t="shared" si="0"/>
        <v>#DIV/0!</v>
      </c>
      <c r="E53" s="10">
        <v>0</v>
      </c>
      <c r="F53" s="10">
        <v>0</v>
      </c>
      <c r="G53" s="11" t="e">
        <f>Table19[[#This Row],[100-yr wetted area that is protected (m2)]]/Table19[[#This Row],[100-yr wetted area within delta polygon (m2)]]</f>
        <v>#DIV/0!</v>
      </c>
      <c r="H53" s="10">
        <v>0</v>
      </c>
      <c r="I53" s="10">
        <v>0</v>
      </c>
      <c r="J53" s="11" t="e">
        <f>Table19[[#This Row],[1000-yr wetted area that is protected (m2)]]/Table19[[#This Row],[1000-yr wetted area within delta polygon (m2)]]</f>
        <v>#DIV/0!</v>
      </c>
    </row>
    <row r="54" spans="1:10" x14ac:dyDescent="0.25">
      <c r="A54" s="5">
        <v>3174</v>
      </c>
      <c r="B54" s="10">
        <v>2040929.5828877003</v>
      </c>
      <c r="C54" s="10">
        <v>0</v>
      </c>
      <c r="D54" s="11">
        <f t="shared" si="0"/>
        <v>0</v>
      </c>
      <c r="E54" s="10">
        <v>2332490.9518716577</v>
      </c>
      <c r="F54" s="10">
        <v>0</v>
      </c>
      <c r="G54" s="11">
        <f>Table19[[#This Row],[100-yr wetted area that is protected (m2)]]/Table19[[#This Row],[100-yr wetted area within delta polygon (m2)]]</f>
        <v>0</v>
      </c>
      <c r="H54" s="10">
        <v>2624052.3208556147</v>
      </c>
      <c r="I54" s="10">
        <v>0</v>
      </c>
      <c r="J54" s="11">
        <f>Table19[[#This Row],[1000-yr wetted area that is protected (m2)]]/Table19[[#This Row],[1000-yr wetted area within delta polygon (m2)]]</f>
        <v>0</v>
      </c>
    </row>
    <row r="55" spans="1:10" x14ac:dyDescent="0.25">
      <c r="A55" s="5">
        <v>3177</v>
      </c>
      <c r="B55" s="10">
        <v>89747665.064043924</v>
      </c>
      <c r="C55" s="10">
        <v>0</v>
      </c>
      <c r="D55" s="11">
        <f t="shared" si="0"/>
        <v>0</v>
      </c>
      <c r="E55" s="10">
        <v>153439556.39981702</v>
      </c>
      <c r="F55" s="10">
        <v>0</v>
      </c>
      <c r="G55" s="11">
        <f>Table19[[#This Row],[100-yr wetted area that is protected (m2)]]/Table19[[#This Row],[100-yr wetted area within delta polygon (m2)]]</f>
        <v>0</v>
      </c>
      <c r="H55" s="10">
        <v>167046460.45791402</v>
      </c>
      <c r="I55" s="10">
        <v>0</v>
      </c>
      <c r="J55" s="11">
        <f>Table19[[#This Row],[1000-yr wetted area that is protected (m2)]]/Table19[[#This Row],[1000-yr wetted area within delta polygon (m2)]]</f>
        <v>0</v>
      </c>
    </row>
    <row r="56" spans="1:10" x14ac:dyDescent="0.25">
      <c r="A56" s="5">
        <v>3178</v>
      </c>
      <c r="B56" s="10">
        <v>290280.65346534655</v>
      </c>
      <c r="C56" s="10">
        <v>0</v>
      </c>
      <c r="D56" s="11">
        <f t="shared" si="0"/>
        <v>0</v>
      </c>
      <c r="E56" s="10">
        <v>2902806.5346534653</v>
      </c>
      <c r="F56" s="10">
        <v>0</v>
      </c>
      <c r="G56" s="11">
        <f>Table19[[#This Row],[100-yr wetted area that is protected (m2)]]/Table19[[#This Row],[100-yr wetted area within delta polygon (m2)]]</f>
        <v>0</v>
      </c>
      <c r="H56" s="10">
        <v>3773648.495049505</v>
      </c>
      <c r="I56" s="10">
        <v>0</v>
      </c>
      <c r="J56" s="11">
        <f>Table19[[#This Row],[1000-yr wetted area that is protected (m2)]]/Table19[[#This Row],[1000-yr wetted area within delta polygon (m2)]]</f>
        <v>0</v>
      </c>
    </row>
    <row r="57" spans="1:10" x14ac:dyDescent="0.25">
      <c r="A57" s="5">
        <v>3179</v>
      </c>
      <c r="B57" s="10">
        <v>0</v>
      </c>
      <c r="C57" s="10">
        <v>0</v>
      </c>
      <c r="D57" s="11" t="e">
        <f t="shared" si="0"/>
        <v>#DIV/0!</v>
      </c>
      <c r="E57" s="10">
        <v>0</v>
      </c>
      <c r="F57" s="10">
        <v>0</v>
      </c>
      <c r="G57" s="11" t="e">
        <f>Table19[[#This Row],[100-yr wetted area that is protected (m2)]]/Table19[[#This Row],[100-yr wetted area within delta polygon (m2)]]</f>
        <v>#DIV/0!</v>
      </c>
      <c r="H57" s="10">
        <v>0</v>
      </c>
      <c r="I57" s="10">
        <v>0</v>
      </c>
      <c r="J57" s="11" t="e">
        <f>Table19[[#This Row],[1000-yr wetted area that is protected (m2)]]/Table19[[#This Row],[1000-yr wetted area within delta polygon (m2)]]</f>
        <v>#DIV/0!</v>
      </c>
    </row>
    <row r="58" spans="1:10" x14ac:dyDescent="0.25">
      <c r="A58" s="5">
        <v>3180</v>
      </c>
      <c r="B58" s="10">
        <v>15389154.054373199</v>
      </c>
      <c r="C58" s="10">
        <v>0</v>
      </c>
      <c r="D58" s="11">
        <f t="shared" si="0"/>
        <v>0</v>
      </c>
      <c r="E58" s="10">
        <v>66116365.566936709</v>
      </c>
      <c r="F58" s="10">
        <v>0</v>
      </c>
      <c r="G58" s="11">
        <f>Table19[[#This Row],[100-yr wetted area that is protected (m2)]]/Table19[[#This Row],[100-yr wetted area within delta polygon (m2)]]</f>
        <v>0</v>
      </c>
      <c r="H58" s="10">
        <v>74380911.262803793</v>
      </c>
      <c r="I58" s="10">
        <v>0</v>
      </c>
      <c r="J58" s="11">
        <f>Table19[[#This Row],[1000-yr wetted area that is protected (m2)]]/Table19[[#This Row],[1000-yr wetted area within delta polygon (m2)]]</f>
        <v>0</v>
      </c>
    </row>
    <row r="59" spans="1:10" x14ac:dyDescent="0.25">
      <c r="A59" s="5">
        <v>3181</v>
      </c>
      <c r="B59" s="10">
        <v>11343134.603174603</v>
      </c>
      <c r="C59" s="10">
        <v>0</v>
      </c>
      <c r="D59" s="11">
        <f t="shared" si="0"/>
        <v>0</v>
      </c>
      <c r="E59" s="10">
        <v>41402441.301587306</v>
      </c>
      <c r="F59" s="10">
        <v>0</v>
      </c>
      <c r="G59" s="11">
        <f>Table19[[#This Row],[100-yr wetted area that is protected (m2)]]/Table19[[#This Row],[100-yr wetted area within delta polygon (m2)]]</f>
        <v>0</v>
      </c>
      <c r="H59" s="10">
        <v>46223273.507936507</v>
      </c>
      <c r="I59" s="10">
        <v>0</v>
      </c>
      <c r="J59" s="11">
        <f>Table19[[#This Row],[1000-yr wetted area that is protected (m2)]]/Table19[[#This Row],[1000-yr wetted area within delta polygon (m2)]]</f>
        <v>0</v>
      </c>
    </row>
    <row r="60" spans="1:10" x14ac:dyDescent="0.25">
      <c r="A60" s="5">
        <v>3184</v>
      </c>
      <c r="B60" s="10">
        <v>0</v>
      </c>
      <c r="C60" s="10">
        <v>0</v>
      </c>
      <c r="D60" s="11" t="e">
        <f t="shared" si="0"/>
        <v>#DIV/0!</v>
      </c>
      <c r="E60" s="10">
        <v>0</v>
      </c>
      <c r="F60" s="10">
        <v>0</v>
      </c>
      <c r="G60" s="11" t="e">
        <f>Table19[[#This Row],[100-yr wetted area that is protected (m2)]]/Table19[[#This Row],[100-yr wetted area within delta polygon (m2)]]</f>
        <v>#DIV/0!</v>
      </c>
      <c r="H60" s="10">
        <v>0</v>
      </c>
      <c r="I60" s="10">
        <v>0</v>
      </c>
      <c r="J60" s="11" t="e">
        <f>Table19[[#This Row],[1000-yr wetted area that is protected (m2)]]/Table19[[#This Row],[1000-yr wetted area within delta polygon (m2)]]</f>
        <v>#DIV/0!</v>
      </c>
    </row>
    <row r="61" spans="1:10" x14ac:dyDescent="0.25">
      <c r="A61" s="5">
        <v>3185</v>
      </c>
      <c r="B61" s="10">
        <v>0</v>
      </c>
      <c r="C61" s="10">
        <v>0</v>
      </c>
      <c r="D61" s="11" t="e">
        <f t="shared" si="0"/>
        <v>#DIV/0!</v>
      </c>
      <c r="E61" s="10">
        <v>0</v>
      </c>
      <c r="F61" s="10">
        <v>0</v>
      </c>
      <c r="G61" s="11" t="e">
        <f>Table19[[#This Row],[100-yr wetted area that is protected (m2)]]/Table19[[#This Row],[100-yr wetted area within delta polygon (m2)]]</f>
        <v>#DIV/0!</v>
      </c>
      <c r="H61" s="10">
        <v>0</v>
      </c>
      <c r="I61" s="10">
        <v>0</v>
      </c>
      <c r="J61" s="11" t="e">
        <f>Table19[[#This Row],[1000-yr wetted area that is protected (m2)]]/Table19[[#This Row],[1000-yr wetted area within delta polygon (m2)]]</f>
        <v>#DIV/0!</v>
      </c>
    </row>
    <row r="62" spans="1:10" x14ac:dyDescent="0.25">
      <c r="A62" s="5">
        <v>3186</v>
      </c>
      <c r="B62" s="10">
        <v>0</v>
      </c>
      <c r="C62" s="10">
        <v>0</v>
      </c>
      <c r="D62" s="11" t="e">
        <f t="shared" si="0"/>
        <v>#DIV/0!</v>
      </c>
      <c r="E62" s="10">
        <v>0</v>
      </c>
      <c r="F62" s="10">
        <v>0</v>
      </c>
      <c r="G62" s="11" t="e">
        <f>Table19[[#This Row],[100-yr wetted area that is protected (m2)]]/Table19[[#This Row],[100-yr wetted area within delta polygon (m2)]]</f>
        <v>#DIV/0!</v>
      </c>
      <c r="H62" s="10">
        <v>0</v>
      </c>
      <c r="I62" s="10">
        <v>0</v>
      </c>
      <c r="J62" s="11" t="e">
        <f>Table19[[#This Row],[1000-yr wetted area that is protected (m2)]]/Table19[[#This Row],[1000-yr wetted area within delta polygon (m2)]]</f>
        <v>#DIV/0!</v>
      </c>
    </row>
    <row r="63" spans="1:10" x14ac:dyDescent="0.25">
      <c r="A63" s="5">
        <v>3187</v>
      </c>
      <c r="B63" s="10">
        <v>0</v>
      </c>
      <c r="C63" s="10">
        <v>0</v>
      </c>
      <c r="D63" s="11" t="e">
        <f t="shared" si="0"/>
        <v>#DIV/0!</v>
      </c>
      <c r="E63" s="10">
        <v>0</v>
      </c>
      <c r="F63" s="10">
        <v>0</v>
      </c>
      <c r="G63" s="11" t="e">
        <f>Table19[[#This Row],[100-yr wetted area that is protected (m2)]]/Table19[[#This Row],[100-yr wetted area within delta polygon (m2)]]</f>
        <v>#DIV/0!</v>
      </c>
      <c r="H63" s="10">
        <v>0</v>
      </c>
      <c r="I63" s="10">
        <v>0</v>
      </c>
      <c r="J63" s="11" t="e">
        <f>Table19[[#This Row],[1000-yr wetted area that is protected (m2)]]/Table19[[#This Row],[1000-yr wetted area within delta polygon (m2)]]</f>
        <v>#DIV/0!</v>
      </c>
    </row>
    <row r="64" spans="1:10" x14ac:dyDescent="0.25">
      <c r="A64" s="5">
        <v>3189</v>
      </c>
      <c r="B64" s="10">
        <v>0</v>
      </c>
      <c r="C64" s="10">
        <v>0</v>
      </c>
      <c r="D64" s="11" t="e">
        <f t="shared" si="0"/>
        <v>#DIV/0!</v>
      </c>
      <c r="E64" s="10">
        <v>1515045.7042253523</v>
      </c>
      <c r="F64" s="10">
        <v>0</v>
      </c>
      <c r="G64" s="11">
        <f>Table19[[#This Row],[100-yr wetted area that is protected (m2)]]/Table19[[#This Row],[100-yr wetted area within delta polygon (m2)]]</f>
        <v>0</v>
      </c>
      <c r="H64" s="10">
        <v>1818054.8450704224</v>
      </c>
      <c r="I64" s="10">
        <v>0</v>
      </c>
      <c r="J64" s="11">
        <f>Table19[[#This Row],[1000-yr wetted area that is protected (m2)]]/Table19[[#This Row],[1000-yr wetted area within delta polygon (m2)]]</f>
        <v>0</v>
      </c>
    </row>
    <row r="65" spans="1:10" x14ac:dyDescent="0.25">
      <c r="A65" s="5">
        <v>3190</v>
      </c>
      <c r="B65" s="10">
        <v>5660255.3442622945</v>
      </c>
      <c r="C65" s="10">
        <v>0</v>
      </c>
      <c r="D65" s="11">
        <f t="shared" si="0"/>
        <v>0</v>
      </c>
      <c r="E65" s="10">
        <v>8989817.3114754092</v>
      </c>
      <c r="F65" s="10">
        <v>0</v>
      </c>
      <c r="G65" s="11">
        <f>Table19[[#This Row],[100-yr wetted area that is protected (m2)]]/Table19[[#This Row],[100-yr wetted area within delta polygon (m2)]]</f>
        <v>0</v>
      </c>
      <c r="H65" s="10">
        <v>9988685.9016393442</v>
      </c>
      <c r="I65" s="10">
        <v>0</v>
      </c>
      <c r="J65" s="11">
        <f>Table19[[#This Row],[1000-yr wetted area that is protected (m2)]]/Table19[[#This Row],[1000-yr wetted area within delta polygon (m2)]]</f>
        <v>0</v>
      </c>
    </row>
    <row r="66" spans="1:10" x14ac:dyDescent="0.25">
      <c r="A66" s="5">
        <v>3191</v>
      </c>
      <c r="B66" s="10">
        <v>2681838.6849315069</v>
      </c>
      <c r="C66" s="10">
        <v>0</v>
      </c>
      <c r="D66" s="11">
        <f t="shared" si="0"/>
        <v>0</v>
      </c>
      <c r="E66" s="10">
        <v>9051205.5616438352</v>
      </c>
      <c r="F66" s="10">
        <v>0</v>
      </c>
      <c r="G66" s="11">
        <f>Table19[[#This Row],[100-yr wetted area that is protected (m2)]]/Table19[[#This Row],[100-yr wetted area within delta polygon (m2)]]</f>
        <v>0</v>
      </c>
      <c r="H66" s="10">
        <v>9721665.2328767125</v>
      </c>
      <c r="I66" s="10">
        <v>0</v>
      </c>
      <c r="J66" s="11">
        <f>Table19[[#This Row],[1000-yr wetted area that is protected (m2)]]/Table19[[#This Row],[1000-yr wetted area within delta polygon (m2)]]</f>
        <v>0</v>
      </c>
    </row>
    <row r="67" spans="1:10" x14ac:dyDescent="0.25">
      <c r="A67" s="5">
        <v>3192</v>
      </c>
      <c r="B67" s="10">
        <v>909163.5</v>
      </c>
      <c r="C67" s="10">
        <v>0</v>
      </c>
      <c r="D67" s="11">
        <f t="shared" ref="D67:D130" si="1">C67/B67</f>
        <v>0</v>
      </c>
      <c r="E67" s="10">
        <v>909163.5</v>
      </c>
      <c r="F67" s="10">
        <v>0</v>
      </c>
      <c r="G67" s="11">
        <f>Table19[[#This Row],[100-yr wetted area that is protected (m2)]]/Table19[[#This Row],[100-yr wetted area within delta polygon (m2)]]</f>
        <v>0</v>
      </c>
      <c r="H67" s="10">
        <v>909163.5</v>
      </c>
      <c r="I67" s="10">
        <v>0</v>
      </c>
      <c r="J67" s="11">
        <f>Table19[[#This Row],[1000-yr wetted area that is protected (m2)]]/Table19[[#This Row],[1000-yr wetted area within delta polygon (m2)]]</f>
        <v>0</v>
      </c>
    </row>
    <row r="68" spans="1:10" x14ac:dyDescent="0.25">
      <c r="A68" s="5">
        <v>3193</v>
      </c>
      <c r="B68" s="10">
        <v>26485617.074468087</v>
      </c>
      <c r="C68" s="10">
        <v>0</v>
      </c>
      <c r="D68" s="11">
        <f t="shared" si="1"/>
        <v>0</v>
      </c>
      <c r="E68" s="10">
        <v>66214042.68617022</v>
      </c>
      <c r="F68" s="10">
        <v>0</v>
      </c>
      <c r="G68" s="11">
        <f>Table19[[#This Row],[100-yr wetted area that is protected (m2)]]/Table19[[#This Row],[100-yr wetted area within delta polygon (m2)]]</f>
        <v>0</v>
      </c>
      <c r="H68" s="10">
        <v>80475528.803191498</v>
      </c>
      <c r="I68" s="10">
        <v>0</v>
      </c>
      <c r="J68" s="11">
        <f>Table19[[#This Row],[1000-yr wetted area that is protected (m2)]]/Table19[[#This Row],[1000-yr wetted area within delta polygon (m2)]]</f>
        <v>0</v>
      </c>
    </row>
    <row r="69" spans="1:10" x14ac:dyDescent="0.25">
      <c r="A69" s="5">
        <v>3194</v>
      </c>
      <c r="B69" s="10">
        <v>306222150.19558012</v>
      </c>
      <c r="C69" s="10">
        <v>0</v>
      </c>
      <c r="D69" s="11">
        <f t="shared" si="1"/>
        <v>0</v>
      </c>
      <c r="E69" s="10">
        <v>463581590.30718231</v>
      </c>
      <c r="F69" s="10">
        <v>0</v>
      </c>
      <c r="G69" s="11">
        <f>Table19[[#This Row],[100-yr wetted area that is protected (m2)]]/Table19[[#This Row],[100-yr wetted area within delta polygon (m2)]]</f>
        <v>0</v>
      </c>
      <c r="H69" s="10">
        <v>491790733.99889505</v>
      </c>
      <c r="I69" s="10">
        <v>0</v>
      </c>
      <c r="J69" s="11">
        <f>Table19[[#This Row],[1000-yr wetted area that is protected (m2)]]/Table19[[#This Row],[1000-yr wetted area within delta polygon (m2)]]</f>
        <v>0</v>
      </c>
    </row>
    <row r="70" spans="1:10" x14ac:dyDescent="0.25">
      <c r="A70" s="5">
        <v>3195</v>
      </c>
      <c r="B70" s="10">
        <v>0</v>
      </c>
      <c r="C70" s="10">
        <v>0</v>
      </c>
      <c r="D70" s="11" t="e">
        <f t="shared" si="1"/>
        <v>#DIV/0!</v>
      </c>
      <c r="E70" s="10">
        <v>0</v>
      </c>
      <c r="F70" s="10">
        <v>0</v>
      </c>
      <c r="G70" s="11" t="e">
        <f>Table19[[#This Row],[100-yr wetted area that is protected (m2)]]/Table19[[#This Row],[100-yr wetted area within delta polygon (m2)]]</f>
        <v>#DIV/0!</v>
      </c>
      <c r="H70" s="10">
        <v>0</v>
      </c>
      <c r="I70" s="10">
        <v>0</v>
      </c>
      <c r="J70" s="11" t="e">
        <f>Table19[[#This Row],[1000-yr wetted area that is protected (m2)]]/Table19[[#This Row],[1000-yr wetted area within delta polygon (m2)]]</f>
        <v>#DIV/0!</v>
      </c>
    </row>
    <row r="71" spans="1:10" x14ac:dyDescent="0.25">
      <c r="A71" s="5">
        <v>3196</v>
      </c>
      <c r="B71" s="10">
        <v>3164999.4395604394</v>
      </c>
      <c r="C71" s="10">
        <v>0</v>
      </c>
      <c r="D71" s="11">
        <f t="shared" si="1"/>
        <v>0</v>
      </c>
      <c r="E71" s="10">
        <v>3164999.4395604394</v>
      </c>
      <c r="F71" s="10">
        <v>0</v>
      </c>
      <c r="G71" s="11">
        <f>Table19[[#This Row],[100-yr wetted area that is protected (m2)]]/Table19[[#This Row],[100-yr wetted area within delta polygon (m2)]]</f>
        <v>0</v>
      </c>
      <c r="H71" s="10">
        <v>4219999.2527472526</v>
      </c>
      <c r="I71" s="10">
        <v>0</v>
      </c>
      <c r="J71" s="11">
        <f>Table19[[#This Row],[1000-yr wetted area that is protected (m2)]]/Table19[[#This Row],[1000-yr wetted area within delta polygon (m2)]]</f>
        <v>0</v>
      </c>
    </row>
    <row r="72" spans="1:10" x14ac:dyDescent="0.25">
      <c r="A72" s="5">
        <v>3197</v>
      </c>
      <c r="B72" s="10">
        <v>0</v>
      </c>
      <c r="C72" s="10">
        <v>0</v>
      </c>
      <c r="D72" s="11" t="e">
        <f t="shared" si="1"/>
        <v>#DIV/0!</v>
      </c>
      <c r="E72" s="10">
        <v>3968712.8571428568</v>
      </c>
      <c r="F72" s="10">
        <v>0</v>
      </c>
      <c r="G72" s="11">
        <f>Table19[[#This Row],[100-yr wetted area that is protected (m2)]]/Table19[[#This Row],[100-yr wetted area within delta polygon (m2)]]</f>
        <v>0</v>
      </c>
      <c r="H72" s="10">
        <v>4960891.0714285709</v>
      </c>
      <c r="I72" s="10">
        <v>0</v>
      </c>
      <c r="J72" s="11">
        <f>Table19[[#This Row],[1000-yr wetted area that is protected (m2)]]/Table19[[#This Row],[1000-yr wetted area within delta polygon (m2)]]</f>
        <v>0</v>
      </c>
    </row>
    <row r="73" spans="1:10" x14ac:dyDescent="0.25">
      <c r="A73" s="5">
        <v>3199</v>
      </c>
      <c r="B73" s="10">
        <v>0</v>
      </c>
      <c r="C73" s="10">
        <v>0</v>
      </c>
      <c r="D73" s="11" t="e">
        <f t="shared" si="1"/>
        <v>#DIV/0!</v>
      </c>
      <c r="E73" s="10">
        <v>0</v>
      </c>
      <c r="F73" s="10">
        <v>0</v>
      </c>
      <c r="G73" s="11" t="e">
        <f>Table19[[#This Row],[100-yr wetted area that is protected (m2)]]/Table19[[#This Row],[100-yr wetted area within delta polygon (m2)]]</f>
        <v>#DIV/0!</v>
      </c>
      <c r="H73" s="10">
        <v>0</v>
      </c>
      <c r="I73" s="10">
        <v>0</v>
      </c>
      <c r="J73" s="11" t="e">
        <f>Table19[[#This Row],[1000-yr wetted area that is protected (m2)]]/Table19[[#This Row],[1000-yr wetted area within delta polygon (m2)]]</f>
        <v>#DIV/0!</v>
      </c>
    </row>
    <row r="74" spans="1:10" x14ac:dyDescent="0.25">
      <c r="A74" s="5">
        <v>3202</v>
      </c>
      <c r="B74" s="10">
        <v>0</v>
      </c>
      <c r="C74" s="10">
        <v>0</v>
      </c>
      <c r="D74" s="11" t="e">
        <f t="shared" si="1"/>
        <v>#DIV/0!</v>
      </c>
      <c r="E74" s="10">
        <v>0</v>
      </c>
      <c r="F74" s="10">
        <v>0</v>
      </c>
      <c r="G74" s="11" t="e">
        <f>Table19[[#This Row],[100-yr wetted area that is protected (m2)]]/Table19[[#This Row],[100-yr wetted area within delta polygon (m2)]]</f>
        <v>#DIV/0!</v>
      </c>
      <c r="H74" s="10">
        <v>0</v>
      </c>
      <c r="I74" s="10">
        <v>0</v>
      </c>
      <c r="J74" s="11" t="e">
        <f>Table19[[#This Row],[1000-yr wetted area that is protected (m2)]]/Table19[[#This Row],[1000-yr wetted area within delta polygon (m2)]]</f>
        <v>#DIV/0!</v>
      </c>
    </row>
    <row r="75" spans="1:10" x14ac:dyDescent="0.25">
      <c r="A75" s="5">
        <v>3205</v>
      </c>
      <c r="B75" s="10">
        <v>0</v>
      </c>
      <c r="C75" s="10">
        <v>0</v>
      </c>
      <c r="D75" s="11" t="e">
        <f t="shared" si="1"/>
        <v>#DIV/0!</v>
      </c>
      <c r="E75" s="10">
        <v>0</v>
      </c>
      <c r="F75" s="10">
        <v>0</v>
      </c>
      <c r="G75" s="11" t="e">
        <f>Table19[[#This Row],[100-yr wetted area that is protected (m2)]]/Table19[[#This Row],[100-yr wetted area within delta polygon (m2)]]</f>
        <v>#DIV/0!</v>
      </c>
      <c r="H75" s="10">
        <v>0</v>
      </c>
      <c r="I75" s="10">
        <v>0</v>
      </c>
      <c r="J75" s="11" t="e">
        <f>Table19[[#This Row],[1000-yr wetted area that is protected (m2)]]/Table19[[#This Row],[1000-yr wetted area within delta polygon (m2)]]</f>
        <v>#DIV/0!</v>
      </c>
    </row>
    <row r="76" spans="1:10" x14ac:dyDescent="0.25">
      <c r="A76" s="5">
        <v>3206</v>
      </c>
      <c r="B76" s="10">
        <v>0</v>
      </c>
      <c r="C76" s="10">
        <v>0</v>
      </c>
      <c r="D76" s="11" t="e">
        <f t="shared" si="1"/>
        <v>#DIV/0!</v>
      </c>
      <c r="E76" s="10">
        <v>0</v>
      </c>
      <c r="F76" s="10">
        <v>0</v>
      </c>
      <c r="G76" s="11" t="e">
        <f>Table19[[#This Row],[100-yr wetted area that is protected (m2)]]/Table19[[#This Row],[100-yr wetted area within delta polygon (m2)]]</f>
        <v>#DIV/0!</v>
      </c>
      <c r="H76" s="10">
        <v>0</v>
      </c>
      <c r="I76" s="10">
        <v>0</v>
      </c>
      <c r="J76" s="11" t="e">
        <f>Table19[[#This Row],[1000-yr wetted area that is protected (m2)]]/Table19[[#This Row],[1000-yr wetted area within delta polygon (m2)]]</f>
        <v>#DIV/0!</v>
      </c>
    </row>
    <row r="77" spans="1:10" x14ac:dyDescent="0.25">
      <c r="A77" s="5">
        <v>3207</v>
      </c>
      <c r="B77" s="10">
        <v>0</v>
      </c>
      <c r="C77" s="10">
        <v>0</v>
      </c>
      <c r="D77" s="11" t="e">
        <f t="shared" si="1"/>
        <v>#DIV/0!</v>
      </c>
      <c r="E77" s="10">
        <v>0</v>
      </c>
      <c r="F77" s="10">
        <v>0</v>
      </c>
      <c r="G77" s="11" t="e">
        <f>Table19[[#This Row],[100-yr wetted area that is protected (m2)]]/Table19[[#This Row],[100-yr wetted area within delta polygon (m2)]]</f>
        <v>#DIV/0!</v>
      </c>
      <c r="H77" s="10">
        <v>0</v>
      </c>
      <c r="I77" s="10">
        <v>0</v>
      </c>
      <c r="J77" s="11" t="e">
        <f>Table19[[#This Row],[1000-yr wetted area that is protected (m2)]]/Table19[[#This Row],[1000-yr wetted area within delta polygon (m2)]]</f>
        <v>#DIV/0!</v>
      </c>
    </row>
    <row r="78" spans="1:10" x14ac:dyDescent="0.25">
      <c r="A78" s="5">
        <v>3208</v>
      </c>
      <c r="B78" s="10">
        <v>0</v>
      </c>
      <c r="C78" s="10">
        <v>0</v>
      </c>
      <c r="D78" s="11" t="e">
        <f t="shared" si="1"/>
        <v>#DIV/0!</v>
      </c>
      <c r="E78" s="10">
        <v>0</v>
      </c>
      <c r="F78" s="10">
        <v>0</v>
      </c>
      <c r="G78" s="11" t="e">
        <f>Table19[[#This Row],[100-yr wetted area that is protected (m2)]]/Table19[[#This Row],[100-yr wetted area within delta polygon (m2)]]</f>
        <v>#DIV/0!</v>
      </c>
      <c r="H78" s="10">
        <v>0</v>
      </c>
      <c r="I78" s="10">
        <v>0</v>
      </c>
      <c r="J78" s="11" t="e">
        <f>Table19[[#This Row],[1000-yr wetted area that is protected (m2)]]/Table19[[#This Row],[1000-yr wetted area within delta polygon (m2)]]</f>
        <v>#DIV/0!</v>
      </c>
    </row>
    <row r="79" spans="1:10" x14ac:dyDescent="0.25">
      <c r="A79" s="5">
        <v>3209</v>
      </c>
      <c r="B79" s="10">
        <v>761335.5</v>
      </c>
      <c r="C79" s="10">
        <v>0</v>
      </c>
      <c r="D79" s="11">
        <f t="shared" si="1"/>
        <v>0</v>
      </c>
      <c r="E79" s="10">
        <v>761335.5</v>
      </c>
      <c r="F79" s="10">
        <v>0</v>
      </c>
      <c r="G79" s="11">
        <f>Table19[[#This Row],[100-yr wetted area that is protected (m2)]]/Table19[[#This Row],[100-yr wetted area within delta polygon (m2)]]</f>
        <v>0</v>
      </c>
      <c r="H79" s="10">
        <v>761335.5</v>
      </c>
      <c r="I79" s="10">
        <v>0</v>
      </c>
      <c r="J79" s="11">
        <f>Table19[[#This Row],[1000-yr wetted area that is protected (m2)]]/Table19[[#This Row],[1000-yr wetted area within delta polygon (m2)]]</f>
        <v>0</v>
      </c>
    </row>
    <row r="80" spans="1:10" x14ac:dyDescent="0.25">
      <c r="A80" s="5">
        <v>3214</v>
      </c>
      <c r="B80" s="10">
        <v>683671.77777777775</v>
      </c>
      <c r="C80" s="10">
        <v>0</v>
      </c>
      <c r="D80" s="11">
        <f t="shared" si="1"/>
        <v>0</v>
      </c>
      <c r="E80" s="10">
        <v>1709179.4444444445</v>
      </c>
      <c r="F80" s="10">
        <v>0</v>
      </c>
      <c r="G80" s="11">
        <f>Table19[[#This Row],[100-yr wetted area that is protected (m2)]]/Table19[[#This Row],[100-yr wetted area within delta polygon (m2)]]</f>
        <v>0</v>
      </c>
      <c r="H80" s="10">
        <v>1709179.4444444445</v>
      </c>
      <c r="I80" s="10">
        <v>0</v>
      </c>
      <c r="J80" s="11">
        <f>Table19[[#This Row],[1000-yr wetted area that is protected (m2)]]/Table19[[#This Row],[1000-yr wetted area within delta polygon (m2)]]</f>
        <v>0</v>
      </c>
    </row>
    <row r="81" spans="1:10" x14ac:dyDescent="0.25">
      <c r="A81" s="5">
        <v>3215</v>
      </c>
      <c r="B81" s="10">
        <v>1463843.5</v>
      </c>
      <c r="C81" s="10">
        <v>0</v>
      </c>
      <c r="D81" s="11">
        <f t="shared" si="1"/>
        <v>0</v>
      </c>
      <c r="E81" s="10">
        <v>1463843.5</v>
      </c>
      <c r="F81" s="10">
        <v>0</v>
      </c>
      <c r="G81" s="11">
        <f>Table19[[#This Row],[100-yr wetted area that is protected (m2)]]/Table19[[#This Row],[100-yr wetted area within delta polygon (m2)]]</f>
        <v>0</v>
      </c>
      <c r="H81" s="10">
        <v>1463843.5</v>
      </c>
      <c r="I81" s="10">
        <v>0</v>
      </c>
      <c r="J81" s="11">
        <f>Table19[[#This Row],[1000-yr wetted area that is protected (m2)]]/Table19[[#This Row],[1000-yr wetted area within delta polygon (m2)]]</f>
        <v>0</v>
      </c>
    </row>
    <row r="82" spans="1:10" x14ac:dyDescent="0.25">
      <c r="A82" s="5">
        <v>3216</v>
      </c>
      <c r="B82" s="10">
        <v>8126322.1787234042</v>
      </c>
      <c r="C82" s="10">
        <v>0</v>
      </c>
      <c r="D82" s="11">
        <f t="shared" si="1"/>
        <v>0</v>
      </c>
      <c r="E82" s="10">
        <v>9973213.5829787236</v>
      </c>
      <c r="F82" s="10">
        <v>0</v>
      </c>
      <c r="G82" s="11">
        <f>Table19[[#This Row],[100-yr wetted area that is protected (m2)]]/Table19[[#This Row],[100-yr wetted area within delta polygon (m2)]]</f>
        <v>0</v>
      </c>
      <c r="H82" s="10">
        <v>9973213.5829787236</v>
      </c>
      <c r="I82" s="10">
        <v>0</v>
      </c>
      <c r="J82" s="11">
        <f>Table19[[#This Row],[1000-yr wetted area that is protected (m2)]]/Table19[[#This Row],[1000-yr wetted area within delta polygon (m2)]]</f>
        <v>0</v>
      </c>
    </row>
    <row r="83" spans="1:10" x14ac:dyDescent="0.25">
      <c r="A83" s="5">
        <v>3217</v>
      </c>
      <c r="B83" s="10">
        <v>11578686</v>
      </c>
      <c r="C83" s="10">
        <v>0</v>
      </c>
      <c r="D83" s="11">
        <f t="shared" si="1"/>
        <v>0</v>
      </c>
      <c r="E83" s="10">
        <v>13072710</v>
      </c>
      <c r="F83" s="10">
        <v>0</v>
      </c>
      <c r="G83" s="11">
        <f>Table19[[#This Row],[100-yr wetted area that is protected (m2)]]/Table19[[#This Row],[100-yr wetted area within delta polygon (m2)]]</f>
        <v>0</v>
      </c>
      <c r="H83" s="10">
        <v>14193228</v>
      </c>
      <c r="I83" s="10">
        <v>0</v>
      </c>
      <c r="J83" s="11">
        <f>Table19[[#This Row],[1000-yr wetted area that is protected (m2)]]/Table19[[#This Row],[1000-yr wetted area within delta polygon (m2)]]</f>
        <v>0</v>
      </c>
    </row>
    <row r="84" spans="1:10" x14ac:dyDescent="0.25">
      <c r="A84" s="5">
        <v>3218</v>
      </c>
      <c r="B84" s="10">
        <v>4320215.3999999994</v>
      </c>
      <c r="C84" s="10">
        <v>0</v>
      </c>
      <c r="D84" s="11">
        <f t="shared" si="1"/>
        <v>0</v>
      </c>
      <c r="E84" s="10">
        <v>4680233.3500000006</v>
      </c>
      <c r="F84" s="10">
        <v>0</v>
      </c>
      <c r="G84" s="11">
        <f>Table19[[#This Row],[100-yr wetted area that is protected (m2)]]/Table19[[#This Row],[100-yr wetted area within delta polygon (m2)]]</f>
        <v>0</v>
      </c>
      <c r="H84" s="10">
        <v>5040251.3</v>
      </c>
      <c r="I84" s="10">
        <v>0</v>
      </c>
      <c r="J84" s="11">
        <f>Table19[[#This Row],[1000-yr wetted area that is protected (m2)]]/Table19[[#This Row],[1000-yr wetted area within delta polygon (m2)]]</f>
        <v>0</v>
      </c>
    </row>
    <row r="85" spans="1:10" x14ac:dyDescent="0.25">
      <c r="A85" s="5">
        <v>3221</v>
      </c>
      <c r="B85" s="10">
        <v>11169577.609756099</v>
      </c>
      <c r="C85" s="10">
        <v>0</v>
      </c>
      <c r="D85" s="11">
        <f t="shared" si="1"/>
        <v>0</v>
      </c>
      <c r="E85" s="10">
        <v>12184993.756097561</v>
      </c>
      <c r="F85" s="10">
        <v>0</v>
      </c>
      <c r="G85" s="11">
        <f>Table19[[#This Row],[100-yr wetted area that is protected (m2)]]/Table19[[#This Row],[100-yr wetted area within delta polygon (m2)]]</f>
        <v>0</v>
      </c>
      <c r="H85" s="10">
        <v>12523465.804878049</v>
      </c>
      <c r="I85" s="10">
        <v>0</v>
      </c>
      <c r="J85" s="11">
        <f>Table19[[#This Row],[1000-yr wetted area that is protected (m2)]]/Table19[[#This Row],[1000-yr wetted area within delta polygon (m2)]]</f>
        <v>0</v>
      </c>
    </row>
    <row r="86" spans="1:10" x14ac:dyDescent="0.25">
      <c r="A86" s="5">
        <v>3223</v>
      </c>
      <c r="B86" s="10">
        <v>16929933.785714287</v>
      </c>
      <c r="C86" s="10">
        <v>0</v>
      </c>
      <c r="D86" s="11">
        <f t="shared" si="1"/>
        <v>0</v>
      </c>
      <c r="E86" s="10">
        <v>19091201.928571429</v>
      </c>
      <c r="F86" s="10">
        <v>0</v>
      </c>
      <c r="G86" s="11">
        <f>Table19[[#This Row],[100-yr wetted area that is protected (m2)]]/Table19[[#This Row],[100-yr wetted area within delta polygon (m2)]]</f>
        <v>0</v>
      </c>
      <c r="H86" s="10">
        <v>19451413.285714287</v>
      </c>
      <c r="I86" s="10">
        <v>0</v>
      </c>
      <c r="J86" s="11">
        <f>Table19[[#This Row],[1000-yr wetted area that is protected (m2)]]/Table19[[#This Row],[1000-yr wetted area within delta polygon (m2)]]</f>
        <v>0</v>
      </c>
    </row>
    <row r="87" spans="1:10" x14ac:dyDescent="0.25">
      <c r="A87" s="5">
        <v>3224</v>
      </c>
      <c r="B87" s="10">
        <v>11455088.25</v>
      </c>
      <c r="C87" s="10">
        <v>0</v>
      </c>
      <c r="D87" s="11">
        <f t="shared" si="1"/>
        <v>0</v>
      </c>
      <c r="E87" s="10">
        <v>11455088.25</v>
      </c>
      <c r="F87" s="10">
        <v>0</v>
      </c>
      <c r="G87" s="11">
        <f>Table19[[#This Row],[100-yr wetted area that is protected (m2)]]/Table19[[#This Row],[100-yr wetted area within delta polygon (m2)]]</f>
        <v>0</v>
      </c>
      <c r="H87" s="10">
        <v>11455088.25</v>
      </c>
      <c r="I87" s="10">
        <v>0</v>
      </c>
      <c r="J87" s="11">
        <f>Table19[[#This Row],[1000-yr wetted area that is protected (m2)]]/Table19[[#This Row],[1000-yr wetted area within delta polygon (m2)]]</f>
        <v>0</v>
      </c>
    </row>
    <row r="88" spans="1:10" x14ac:dyDescent="0.25">
      <c r="A88" s="5">
        <v>3228</v>
      </c>
      <c r="B88" s="10">
        <v>3061819038.071353</v>
      </c>
      <c r="C88" s="10">
        <v>0</v>
      </c>
      <c r="D88" s="11">
        <f t="shared" si="1"/>
        <v>0</v>
      </c>
      <c r="E88" s="10">
        <v>5131039441.0326519</v>
      </c>
      <c r="F88" s="10">
        <v>0</v>
      </c>
      <c r="G88" s="11">
        <f>Table19[[#This Row],[100-yr wetted area that is protected (m2)]]/Table19[[#This Row],[100-yr wetted area within delta polygon (m2)]]</f>
        <v>0</v>
      </c>
      <c r="H88" s="10">
        <v>6142533230.3955097</v>
      </c>
      <c r="I88" s="10">
        <v>0</v>
      </c>
      <c r="J88" s="11">
        <f>Table19[[#This Row],[1000-yr wetted area that is protected (m2)]]/Table19[[#This Row],[1000-yr wetted area within delta polygon (m2)]]</f>
        <v>0</v>
      </c>
    </row>
    <row r="89" spans="1:10" x14ac:dyDescent="0.25">
      <c r="A89" s="5">
        <v>3229</v>
      </c>
      <c r="B89" s="10">
        <v>191294548.60669455</v>
      </c>
      <c r="C89" s="10">
        <v>0</v>
      </c>
      <c r="D89" s="11">
        <f t="shared" si="1"/>
        <v>0</v>
      </c>
      <c r="E89" s="10">
        <v>223385355.2357043</v>
      </c>
      <c r="F89" s="10">
        <v>0</v>
      </c>
      <c r="G89" s="11">
        <f>Table19[[#This Row],[100-yr wetted area that is protected (m2)]]/Table19[[#This Row],[100-yr wetted area within delta polygon (m2)]]</f>
        <v>0</v>
      </c>
      <c r="H89" s="10">
        <v>235054739.46443516</v>
      </c>
      <c r="I89" s="10">
        <v>0</v>
      </c>
      <c r="J89" s="11">
        <f>Table19[[#This Row],[1000-yr wetted area that is protected (m2)]]/Table19[[#This Row],[1000-yr wetted area within delta polygon (m2)]]</f>
        <v>0</v>
      </c>
    </row>
    <row r="90" spans="1:10" x14ac:dyDescent="0.25">
      <c r="A90" s="5">
        <v>3234</v>
      </c>
      <c r="B90" s="10">
        <v>82832233.837320566</v>
      </c>
      <c r="C90" s="10">
        <v>0</v>
      </c>
      <c r="D90" s="11">
        <f t="shared" si="1"/>
        <v>0</v>
      </c>
      <c r="E90" s="10">
        <v>87955877.167464122</v>
      </c>
      <c r="F90" s="10">
        <v>0</v>
      </c>
      <c r="G90" s="11">
        <f>Table19[[#This Row],[100-yr wetted area that is protected (m2)]]/Table19[[#This Row],[100-yr wetted area within delta polygon (m2)]]</f>
        <v>0</v>
      </c>
      <c r="H90" s="10">
        <v>88382847.444976076</v>
      </c>
      <c r="I90" s="10">
        <v>0</v>
      </c>
      <c r="J90" s="11">
        <f>Table19[[#This Row],[1000-yr wetted area that is protected (m2)]]/Table19[[#This Row],[1000-yr wetted area within delta polygon (m2)]]</f>
        <v>0</v>
      </c>
    </row>
    <row r="91" spans="1:10" x14ac:dyDescent="0.25">
      <c r="A91" s="5">
        <v>3235</v>
      </c>
      <c r="B91" s="10">
        <v>26916192.581818182</v>
      </c>
      <c r="C91" s="10">
        <v>0</v>
      </c>
      <c r="D91" s="11">
        <f t="shared" si="1"/>
        <v>0</v>
      </c>
      <c r="E91" s="10">
        <v>38271461.327272728</v>
      </c>
      <c r="F91" s="10">
        <v>0</v>
      </c>
      <c r="G91" s="11">
        <f>Table19[[#This Row],[100-yr wetted area that is protected (m2)]]/Table19[[#This Row],[100-yr wetted area within delta polygon (m2)]]</f>
        <v>0</v>
      </c>
      <c r="H91" s="10">
        <v>39533157.854545452</v>
      </c>
      <c r="I91" s="10">
        <v>0</v>
      </c>
      <c r="J91" s="11">
        <f>Table19[[#This Row],[1000-yr wetted area that is protected (m2)]]/Table19[[#This Row],[1000-yr wetted area within delta polygon (m2)]]</f>
        <v>0</v>
      </c>
    </row>
    <row r="92" spans="1:10" x14ac:dyDescent="0.25">
      <c r="A92" s="5">
        <v>3236</v>
      </c>
      <c r="B92" s="10">
        <v>84152956.484819725</v>
      </c>
      <c r="C92" s="10">
        <v>0</v>
      </c>
      <c r="D92" s="11">
        <f t="shared" si="1"/>
        <v>0</v>
      </c>
      <c r="E92" s="10">
        <v>89078983.205882356</v>
      </c>
      <c r="F92" s="10">
        <v>0</v>
      </c>
      <c r="G92" s="11">
        <f>Table19[[#This Row],[100-yr wetted area that is protected (m2)]]/Table19[[#This Row],[100-yr wetted area within delta polygon (m2)]]</f>
        <v>0</v>
      </c>
      <c r="H92" s="10">
        <v>93184005.473434538</v>
      </c>
      <c r="I92" s="10">
        <v>0</v>
      </c>
      <c r="J92" s="11">
        <f>Table19[[#This Row],[1000-yr wetted area that is protected (m2)]]/Table19[[#This Row],[1000-yr wetted area within delta polygon (m2)]]</f>
        <v>0</v>
      </c>
    </row>
    <row r="93" spans="1:10" x14ac:dyDescent="0.25">
      <c r="A93" s="5">
        <v>3237</v>
      </c>
      <c r="B93" s="10">
        <v>39411004.344155848</v>
      </c>
      <c r="C93" s="10">
        <v>0</v>
      </c>
      <c r="D93" s="11">
        <f t="shared" si="1"/>
        <v>0</v>
      </c>
      <c r="E93" s="10">
        <v>50429134.590909086</v>
      </c>
      <c r="F93" s="10">
        <v>0</v>
      </c>
      <c r="G93" s="11">
        <f>Table19[[#This Row],[100-yr wetted area that is protected (m2)]]/Table19[[#This Row],[100-yr wetted area within delta polygon (m2)]]</f>
        <v>0</v>
      </c>
      <c r="H93" s="10">
        <v>55090651.233766228</v>
      </c>
      <c r="I93" s="10">
        <v>0</v>
      </c>
      <c r="J93" s="11">
        <f>Table19[[#This Row],[1000-yr wetted area that is protected (m2)]]/Table19[[#This Row],[1000-yr wetted area within delta polygon (m2)]]</f>
        <v>0</v>
      </c>
    </row>
    <row r="94" spans="1:10" x14ac:dyDescent="0.25">
      <c r="A94" s="5">
        <v>3238</v>
      </c>
      <c r="B94" s="10">
        <v>149098091.71074682</v>
      </c>
      <c r="C94" s="10">
        <v>0</v>
      </c>
      <c r="D94" s="11">
        <f t="shared" si="1"/>
        <v>0</v>
      </c>
      <c r="E94" s="10">
        <v>296892118.47941715</v>
      </c>
      <c r="F94" s="10">
        <v>0</v>
      </c>
      <c r="G94" s="11">
        <f>Table19[[#This Row],[100-yr wetted area that is protected (m2)]]/Table19[[#This Row],[100-yr wetted area within delta polygon (m2)]]</f>
        <v>0</v>
      </c>
      <c r="H94" s="10">
        <v>357313794.12896174</v>
      </c>
      <c r="I94" s="10">
        <v>0</v>
      </c>
      <c r="J94" s="11">
        <f>Table19[[#This Row],[1000-yr wetted area that is protected (m2)]]/Table19[[#This Row],[1000-yr wetted area within delta polygon (m2)]]</f>
        <v>0</v>
      </c>
    </row>
    <row r="95" spans="1:10" x14ac:dyDescent="0.25">
      <c r="A95" s="5">
        <v>3239</v>
      </c>
      <c r="B95" s="10">
        <v>1770167.580952381</v>
      </c>
      <c r="C95" s="10">
        <v>0</v>
      </c>
      <c r="D95" s="11">
        <f t="shared" si="1"/>
        <v>0</v>
      </c>
      <c r="E95" s="10">
        <v>1770167.580952381</v>
      </c>
      <c r="F95" s="10">
        <v>0</v>
      </c>
      <c r="G95" s="11">
        <f>Table19[[#This Row],[100-yr wetted area that is protected (m2)]]/Table19[[#This Row],[100-yr wetted area within delta polygon (m2)]]</f>
        <v>0</v>
      </c>
      <c r="H95" s="10">
        <v>4867960.8476190474</v>
      </c>
      <c r="I95" s="10">
        <v>0</v>
      </c>
      <c r="J95" s="11">
        <f>Table19[[#This Row],[1000-yr wetted area that is protected (m2)]]/Table19[[#This Row],[1000-yr wetted area within delta polygon (m2)]]</f>
        <v>0</v>
      </c>
    </row>
    <row r="96" spans="1:10" x14ac:dyDescent="0.25">
      <c r="A96" s="5">
        <v>3242</v>
      </c>
      <c r="B96" s="10">
        <v>0</v>
      </c>
      <c r="C96" s="10">
        <v>0</v>
      </c>
      <c r="D96" s="11" t="e">
        <f t="shared" si="1"/>
        <v>#DIV/0!</v>
      </c>
      <c r="E96" s="10">
        <v>0</v>
      </c>
      <c r="F96" s="10">
        <v>0</v>
      </c>
      <c r="G96" s="11" t="e">
        <f>Table19[[#This Row],[100-yr wetted area that is protected (m2)]]/Table19[[#This Row],[100-yr wetted area within delta polygon (m2)]]</f>
        <v>#DIV/0!</v>
      </c>
      <c r="H96" s="10">
        <v>0</v>
      </c>
      <c r="I96" s="10">
        <v>0</v>
      </c>
      <c r="J96" s="11" t="e">
        <f>Table19[[#This Row],[1000-yr wetted area that is protected (m2)]]/Table19[[#This Row],[1000-yr wetted area within delta polygon (m2)]]</f>
        <v>#DIV/0!</v>
      </c>
    </row>
    <row r="97" spans="1:10" x14ac:dyDescent="0.25">
      <c r="A97" s="5">
        <v>3243</v>
      </c>
      <c r="B97" s="10">
        <v>0</v>
      </c>
      <c r="C97" s="10">
        <v>0</v>
      </c>
      <c r="D97" s="11" t="e">
        <f t="shared" si="1"/>
        <v>#DIV/0!</v>
      </c>
      <c r="E97" s="10">
        <v>0</v>
      </c>
      <c r="F97" s="10">
        <v>0</v>
      </c>
      <c r="G97" s="11" t="e">
        <f>Table19[[#This Row],[100-yr wetted area that is protected (m2)]]/Table19[[#This Row],[100-yr wetted area within delta polygon (m2)]]</f>
        <v>#DIV/0!</v>
      </c>
      <c r="H97" s="10">
        <v>0</v>
      </c>
      <c r="I97" s="10">
        <v>0</v>
      </c>
      <c r="J97" s="11" t="e">
        <f>Table19[[#This Row],[1000-yr wetted area that is protected (m2)]]/Table19[[#This Row],[1000-yr wetted area within delta polygon (m2)]]</f>
        <v>#DIV/0!</v>
      </c>
    </row>
    <row r="98" spans="1:10" x14ac:dyDescent="0.25">
      <c r="A98" s="5">
        <v>3245</v>
      </c>
      <c r="B98" s="10">
        <v>13644236.487804879</v>
      </c>
      <c r="C98" s="10">
        <v>0</v>
      </c>
      <c r="D98" s="11">
        <f t="shared" si="1"/>
        <v>0</v>
      </c>
      <c r="E98" s="10">
        <v>15776148.439024391</v>
      </c>
      <c r="F98" s="10">
        <v>0</v>
      </c>
      <c r="G98" s="11">
        <f>Table19[[#This Row],[100-yr wetted area that is protected (m2)]]/Table19[[#This Row],[100-yr wetted area within delta polygon (m2)]]</f>
        <v>0</v>
      </c>
      <c r="H98" s="10">
        <v>17055295.609756097</v>
      </c>
      <c r="I98" s="10">
        <v>0</v>
      </c>
      <c r="J98" s="11">
        <f>Table19[[#This Row],[1000-yr wetted area that is protected (m2)]]/Table19[[#This Row],[1000-yr wetted area within delta polygon (m2)]]</f>
        <v>0</v>
      </c>
    </row>
    <row r="99" spans="1:10" x14ac:dyDescent="0.25">
      <c r="A99" s="5">
        <v>3265</v>
      </c>
      <c r="B99" s="10">
        <v>436192.14285714284</v>
      </c>
      <c r="C99" s="10">
        <v>0</v>
      </c>
      <c r="D99" s="11">
        <f t="shared" si="1"/>
        <v>0</v>
      </c>
      <c r="E99" s="10">
        <v>436192.14285714284</v>
      </c>
      <c r="F99" s="10">
        <v>0</v>
      </c>
      <c r="G99" s="11">
        <f>Table19[[#This Row],[100-yr wetted area that is protected (m2)]]/Table19[[#This Row],[100-yr wetted area within delta polygon (m2)]]</f>
        <v>0</v>
      </c>
      <c r="H99" s="10">
        <v>436192.14285714284</v>
      </c>
      <c r="I99" s="10">
        <v>0</v>
      </c>
      <c r="J99" s="11">
        <f>Table19[[#This Row],[1000-yr wetted area that is protected (m2)]]/Table19[[#This Row],[1000-yr wetted area within delta polygon (m2)]]</f>
        <v>0</v>
      </c>
    </row>
    <row r="100" spans="1:10" x14ac:dyDescent="0.25">
      <c r="A100" s="5">
        <v>3269</v>
      </c>
      <c r="B100" s="10">
        <v>0</v>
      </c>
      <c r="C100" s="10">
        <v>0</v>
      </c>
      <c r="D100" s="11" t="e">
        <f t="shared" si="1"/>
        <v>#DIV/0!</v>
      </c>
      <c r="E100" s="10">
        <v>0</v>
      </c>
      <c r="F100" s="10">
        <v>0</v>
      </c>
      <c r="G100" s="11" t="e">
        <f>Table19[[#This Row],[100-yr wetted area that is protected (m2)]]/Table19[[#This Row],[100-yr wetted area within delta polygon (m2)]]</f>
        <v>#DIV/0!</v>
      </c>
      <c r="H100" s="10">
        <v>0</v>
      </c>
      <c r="I100" s="10">
        <v>0</v>
      </c>
      <c r="J100" s="11" t="e">
        <f>Table19[[#This Row],[1000-yr wetted area that is protected (m2)]]/Table19[[#This Row],[1000-yr wetted area within delta polygon (m2)]]</f>
        <v>#DIV/0!</v>
      </c>
    </row>
    <row r="101" spans="1:10" x14ac:dyDescent="0.25">
      <c r="A101" s="5">
        <v>3273</v>
      </c>
      <c r="B101" s="10">
        <v>956076.07272727264</v>
      </c>
      <c r="C101" s="10">
        <v>0</v>
      </c>
      <c r="D101" s="11">
        <f t="shared" si="1"/>
        <v>0</v>
      </c>
      <c r="E101" s="10">
        <v>1912152.1454545453</v>
      </c>
      <c r="F101" s="10">
        <v>0</v>
      </c>
      <c r="G101" s="11">
        <f>Table19[[#This Row],[100-yr wetted area that is protected (m2)]]/Table19[[#This Row],[100-yr wetted area within delta polygon (m2)]]</f>
        <v>0</v>
      </c>
      <c r="H101" s="10">
        <v>1912152.1454545453</v>
      </c>
      <c r="I101" s="10">
        <v>0</v>
      </c>
      <c r="J101" s="11">
        <f>Table19[[#This Row],[1000-yr wetted area that is protected (m2)]]/Table19[[#This Row],[1000-yr wetted area within delta polygon (m2)]]</f>
        <v>0</v>
      </c>
    </row>
    <row r="102" spans="1:10" x14ac:dyDescent="0.25">
      <c r="A102" s="5">
        <v>3274</v>
      </c>
      <c r="B102" s="10">
        <v>0</v>
      </c>
      <c r="C102" s="10">
        <v>0</v>
      </c>
      <c r="D102" s="11" t="e">
        <f t="shared" si="1"/>
        <v>#DIV/0!</v>
      </c>
      <c r="E102" s="10">
        <v>0</v>
      </c>
      <c r="F102" s="10">
        <v>0</v>
      </c>
      <c r="G102" s="11" t="e">
        <f>Table19[[#This Row],[100-yr wetted area that is protected (m2)]]/Table19[[#This Row],[100-yr wetted area within delta polygon (m2)]]</f>
        <v>#DIV/0!</v>
      </c>
      <c r="H102" s="10">
        <v>0</v>
      </c>
      <c r="I102" s="10">
        <v>0</v>
      </c>
      <c r="J102" s="11" t="e">
        <f>Table19[[#This Row],[1000-yr wetted area that is protected (m2)]]/Table19[[#This Row],[1000-yr wetted area within delta polygon (m2)]]</f>
        <v>#DIV/0!</v>
      </c>
    </row>
    <row r="103" spans="1:10" x14ac:dyDescent="0.25">
      <c r="A103" s="5">
        <v>3275</v>
      </c>
      <c r="B103" s="10">
        <v>0</v>
      </c>
      <c r="C103" s="10">
        <v>0</v>
      </c>
      <c r="D103" s="11" t="e">
        <f t="shared" si="1"/>
        <v>#DIV/0!</v>
      </c>
      <c r="E103" s="10">
        <v>0</v>
      </c>
      <c r="F103" s="10">
        <v>0</v>
      </c>
      <c r="G103" s="11" t="e">
        <f>Table19[[#This Row],[100-yr wetted area that is protected (m2)]]/Table19[[#This Row],[100-yr wetted area within delta polygon (m2)]]</f>
        <v>#DIV/0!</v>
      </c>
      <c r="H103" s="10">
        <v>0</v>
      </c>
      <c r="I103" s="10">
        <v>0</v>
      </c>
      <c r="J103" s="11" t="e">
        <f>Table19[[#This Row],[1000-yr wetted area that is protected (m2)]]/Table19[[#This Row],[1000-yr wetted area within delta polygon (m2)]]</f>
        <v>#DIV/0!</v>
      </c>
    </row>
    <row r="104" spans="1:10" x14ac:dyDescent="0.25">
      <c r="A104" s="5">
        <v>3282</v>
      </c>
      <c r="B104" s="10">
        <v>2330381.6</v>
      </c>
      <c r="C104" s="10">
        <v>0</v>
      </c>
      <c r="D104" s="11">
        <f t="shared" si="1"/>
        <v>0</v>
      </c>
      <c r="E104" s="10">
        <v>2330381.6</v>
      </c>
      <c r="F104" s="10">
        <v>0</v>
      </c>
      <c r="G104" s="11">
        <f>Table19[[#This Row],[100-yr wetted area that is protected (m2)]]/Table19[[#This Row],[100-yr wetted area within delta polygon (m2)]]</f>
        <v>0</v>
      </c>
      <c r="H104" s="10">
        <v>2330381.6</v>
      </c>
      <c r="I104" s="10">
        <v>0</v>
      </c>
      <c r="J104" s="11">
        <f>Table19[[#This Row],[1000-yr wetted area that is protected (m2)]]/Table19[[#This Row],[1000-yr wetted area within delta polygon (m2)]]</f>
        <v>0</v>
      </c>
    </row>
    <row r="105" spans="1:10" x14ac:dyDescent="0.25">
      <c r="A105" s="5">
        <v>3283</v>
      </c>
      <c r="B105" s="10">
        <v>0</v>
      </c>
      <c r="C105" s="10">
        <v>60334.457435255739</v>
      </c>
      <c r="D105" s="11" t="e">
        <f t="shared" si="1"/>
        <v>#DIV/0!</v>
      </c>
      <c r="E105" s="10">
        <v>0</v>
      </c>
      <c r="F105" s="10">
        <v>60334.457435255739</v>
      </c>
      <c r="G105" s="11" t="e">
        <f>Table19[[#This Row],[100-yr wetted area that is protected (m2)]]/Table19[[#This Row],[100-yr wetted area within delta polygon (m2)]]</f>
        <v>#DIV/0!</v>
      </c>
      <c r="H105" s="10">
        <v>715023.25</v>
      </c>
      <c r="I105" s="10">
        <v>67773.753534823802</v>
      </c>
      <c r="J105" s="11">
        <f>Table19[[#This Row],[1000-yr wetted area that is protected (m2)]]/Table19[[#This Row],[1000-yr wetted area within delta polygon (m2)]]</f>
        <v>9.4785384300194161E-2</v>
      </c>
    </row>
    <row r="106" spans="1:10" x14ac:dyDescent="0.25">
      <c r="A106" s="5">
        <v>3284</v>
      </c>
      <c r="B106" s="10">
        <v>516775.17920755252</v>
      </c>
      <c r="C106" s="10">
        <v>0</v>
      </c>
      <c r="D106" s="11">
        <f t="shared" si="1"/>
        <v>0</v>
      </c>
      <c r="E106" s="10">
        <v>516775.17920755252</v>
      </c>
      <c r="F106" s="10">
        <v>0</v>
      </c>
      <c r="G106" s="11">
        <f>Table19[[#This Row],[100-yr wetted area that is protected (m2)]]/Table19[[#This Row],[100-yr wetted area within delta polygon (m2)]]</f>
        <v>0</v>
      </c>
      <c r="H106" s="10">
        <v>516775.17920755252</v>
      </c>
      <c r="I106" s="10">
        <v>0</v>
      </c>
      <c r="J106" s="11">
        <f>Table19[[#This Row],[1000-yr wetted area that is protected (m2)]]/Table19[[#This Row],[1000-yr wetted area within delta polygon (m2)]]</f>
        <v>0</v>
      </c>
    </row>
    <row r="107" spans="1:10" x14ac:dyDescent="0.25">
      <c r="A107" s="5">
        <v>3289</v>
      </c>
      <c r="B107" s="10">
        <v>0</v>
      </c>
      <c r="C107" s="10">
        <v>0</v>
      </c>
      <c r="D107" s="11" t="e">
        <f t="shared" si="1"/>
        <v>#DIV/0!</v>
      </c>
      <c r="E107" s="10">
        <v>0</v>
      </c>
      <c r="F107" s="10">
        <v>0</v>
      </c>
      <c r="G107" s="11" t="e">
        <f>Table19[[#This Row],[100-yr wetted area that is protected (m2)]]/Table19[[#This Row],[100-yr wetted area within delta polygon (m2)]]</f>
        <v>#DIV/0!</v>
      </c>
      <c r="H107" s="10">
        <v>0</v>
      </c>
      <c r="I107" s="10">
        <v>0</v>
      </c>
      <c r="J107" s="11" t="e">
        <f>Table19[[#This Row],[1000-yr wetted area that is protected (m2)]]/Table19[[#This Row],[1000-yr wetted area within delta polygon (m2)]]</f>
        <v>#DIV/0!</v>
      </c>
    </row>
    <row r="108" spans="1:10" x14ac:dyDescent="0.25">
      <c r="A108" s="5">
        <v>3295</v>
      </c>
      <c r="B108" s="10">
        <v>33630892.514563106</v>
      </c>
      <c r="C108" s="10">
        <v>7337862.8235294111</v>
      </c>
      <c r="D108" s="11">
        <f t="shared" si="1"/>
        <v>0.21818816792780368</v>
      </c>
      <c r="E108" s="10">
        <v>34182218.621359222</v>
      </c>
      <c r="F108" s="10">
        <v>7861995.8823529407</v>
      </c>
      <c r="G108" s="11">
        <f>Table19[[#This Row],[100-yr wetted area that is protected (m2)]]/Table19[[#This Row],[100-yr wetted area within delta polygon (m2)]]</f>
        <v>0.23000250420960874</v>
      </c>
      <c r="H108" s="10">
        <v>35284870.834951453</v>
      </c>
      <c r="I108" s="10">
        <v>7861995.8823529407</v>
      </c>
      <c r="J108" s="11">
        <f>Table19[[#This Row],[1000-yr wetted area that is protected (m2)]]/Table19[[#This Row],[1000-yr wetted area within delta polygon (m2)]]</f>
        <v>0.22281492595305849</v>
      </c>
    </row>
    <row r="109" spans="1:10" x14ac:dyDescent="0.25">
      <c r="A109" s="5">
        <v>3308</v>
      </c>
      <c r="B109" s="10">
        <v>0</v>
      </c>
      <c r="C109" s="10">
        <v>0</v>
      </c>
      <c r="D109" s="11" t="e">
        <f t="shared" si="1"/>
        <v>#DIV/0!</v>
      </c>
      <c r="E109" s="10">
        <v>0</v>
      </c>
      <c r="F109" s="10">
        <v>0</v>
      </c>
      <c r="G109" s="11" t="e">
        <f>Table19[[#This Row],[100-yr wetted area that is protected (m2)]]/Table19[[#This Row],[100-yr wetted area within delta polygon (m2)]]</f>
        <v>#DIV/0!</v>
      </c>
      <c r="H109" s="10">
        <v>0</v>
      </c>
      <c r="I109" s="10">
        <v>0</v>
      </c>
      <c r="J109" s="11" t="e">
        <f>Table19[[#This Row],[1000-yr wetted area that is protected (m2)]]/Table19[[#This Row],[1000-yr wetted area within delta polygon (m2)]]</f>
        <v>#DIV/0!</v>
      </c>
    </row>
    <row r="110" spans="1:10" x14ac:dyDescent="0.25">
      <c r="A110" s="5">
        <v>3317</v>
      </c>
      <c r="B110" s="10">
        <v>42419055.101522841</v>
      </c>
      <c r="C110" s="10">
        <v>23665502.9375</v>
      </c>
      <c r="D110" s="11">
        <f t="shared" si="1"/>
        <v>0.55789792773225655</v>
      </c>
      <c r="E110" s="10">
        <v>43724256.796954319</v>
      </c>
      <c r="F110" s="10">
        <v>24944719.3125</v>
      </c>
      <c r="G110" s="11">
        <f>Table19[[#This Row],[100-yr wetted area that is protected (m2)]]/Table19[[#This Row],[100-yr wetted area within delta polygon (m2)]]</f>
        <v>0.57050070463947977</v>
      </c>
      <c r="H110" s="10">
        <v>46987261.035532996</v>
      </c>
      <c r="I110" s="10">
        <v>26223935.6875</v>
      </c>
      <c r="J110" s="11">
        <f>Table19[[#This Row],[1000-yr wetted area that is protected (m2)]]/Table19[[#This Row],[1000-yr wetted area within delta polygon (m2)]]</f>
        <v>0.5581073488763002</v>
      </c>
    </row>
    <row r="111" spans="1:10" x14ac:dyDescent="0.25">
      <c r="A111" s="5">
        <v>3329</v>
      </c>
      <c r="B111" s="10">
        <v>0</v>
      </c>
      <c r="C111" s="10">
        <v>0</v>
      </c>
      <c r="D111" s="11" t="e">
        <f t="shared" si="1"/>
        <v>#DIV/0!</v>
      </c>
      <c r="E111" s="10">
        <v>0</v>
      </c>
      <c r="F111" s="10">
        <v>0</v>
      </c>
      <c r="G111" s="11" t="e">
        <f>Table19[[#This Row],[100-yr wetted area that is protected (m2)]]/Table19[[#This Row],[100-yr wetted area within delta polygon (m2)]]</f>
        <v>#DIV/0!</v>
      </c>
      <c r="H111" s="10">
        <v>0</v>
      </c>
      <c r="I111" s="10">
        <v>0</v>
      </c>
      <c r="J111" s="11" t="e">
        <f>Table19[[#This Row],[1000-yr wetted area that is protected (m2)]]/Table19[[#This Row],[1000-yr wetted area within delta polygon (m2)]]</f>
        <v>#DIV/0!</v>
      </c>
    </row>
    <row r="112" spans="1:10" x14ac:dyDescent="0.25">
      <c r="A112" s="5">
        <v>3382</v>
      </c>
      <c r="B112" s="10">
        <v>225883875.44117647</v>
      </c>
      <c r="C112" s="10">
        <v>0</v>
      </c>
      <c r="D112" s="11">
        <f t="shared" si="1"/>
        <v>0</v>
      </c>
      <c r="E112" s="10">
        <v>448899384.21008402</v>
      </c>
      <c r="F112" s="10">
        <v>0</v>
      </c>
      <c r="G112" s="11">
        <f>Table19[[#This Row],[100-yr wetted area that is protected (m2)]]/Table19[[#This Row],[100-yr wetted area within delta polygon (m2)]]</f>
        <v>0</v>
      </c>
      <c r="H112" s="10">
        <v>537101659.38235295</v>
      </c>
      <c r="I112" s="10">
        <v>0</v>
      </c>
      <c r="J112" s="11">
        <f>Table19[[#This Row],[1000-yr wetted area that is protected (m2)]]/Table19[[#This Row],[1000-yr wetted area within delta polygon (m2)]]</f>
        <v>0</v>
      </c>
    </row>
    <row r="113" spans="1:10" x14ac:dyDescent="0.25">
      <c r="A113" s="5">
        <v>3386</v>
      </c>
      <c r="B113" s="10">
        <v>152448831.38830584</v>
      </c>
      <c r="C113" s="10">
        <v>0</v>
      </c>
      <c r="D113" s="11">
        <f t="shared" si="1"/>
        <v>0</v>
      </c>
      <c r="E113" s="10">
        <v>253108825.31934032</v>
      </c>
      <c r="F113" s="10">
        <v>0</v>
      </c>
      <c r="G113" s="11">
        <f>Table19[[#This Row],[100-yr wetted area that is protected (m2)]]/Table19[[#This Row],[100-yr wetted area within delta polygon (m2)]]</f>
        <v>0</v>
      </c>
      <c r="H113" s="10">
        <v>323133168.92353821</v>
      </c>
      <c r="I113" s="10">
        <v>0</v>
      </c>
      <c r="J113" s="11">
        <f>Table19[[#This Row],[1000-yr wetted area that is protected (m2)]]/Table19[[#This Row],[1000-yr wetted area within delta polygon (m2)]]</f>
        <v>0</v>
      </c>
    </row>
    <row r="114" spans="1:10" x14ac:dyDescent="0.25">
      <c r="A114" s="5">
        <v>3387</v>
      </c>
      <c r="B114" s="10">
        <v>121040219.09243697</v>
      </c>
      <c r="C114" s="10">
        <v>0</v>
      </c>
      <c r="D114" s="11">
        <f t="shared" si="1"/>
        <v>0</v>
      </c>
      <c r="E114" s="10">
        <v>172500432</v>
      </c>
      <c r="F114" s="10">
        <v>0</v>
      </c>
      <c r="G114" s="11">
        <f>Table19[[#This Row],[100-yr wetted area that is protected (m2)]]/Table19[[#This Row],[100-yr wetted area within delta polygon (m2)]]</f>
        <v>0</v>
      </c>
      <c r="H114" s="10">
        <v>204391268.16806722</v>
      </c>
      <c r="I114" s="10">
        <v>0</v>
      </c>
      <c r="J114" s="11">
        <f>Table19[[#This Row],[1000-yr wetted area that is protected (m2)]]/Table19[[#This Row],[1000-yr wetted area within delta polygon (m2)]]</f>
        <v>0</v>
      </c>
    </row>
    <row r="115" spans="1:10" x14ac:dyDescent="0.25">
      <c r="A115" s="5">
        <v>3388</v>
      </c>
      <c r="B115" s="10">
        <v>237799656.11501595</v>
      </c>
      <c r="C115" s="10">
        <v>0</v>
      </c>
      <c r="D115" s="11">
        <f t="shared" si="1"/>
        <v>0</v>
      </c>
      <c r="E115" s="10">
        <v>464590068.89137381</v>
      </c>
      <c r="F115" s="10">
        <v>0</v>
      </c>
      <c r="G115" s="11">
        <f>Table19[[#This Row],[100-yr wetted area that is protected (m2)]]/Table19[[#This Row],[100-yr wetted area within delta polygon (m2)]]</f>
        <v>0</v>
      </c>
      <c r="H115" s="10">
        <v>541654772.26198077</v>
      </c>
      <c r="I115" s="10">
        <v>0</v>
      </c>
      <c r="J115" s="11">
        <f>Table19[[#This Row],[1000-yr wetted area that is protected (m2)]]/Table19[[#This Row],[1000-yr wetted area within delta polygon (m2)]]</f>
        <v>0</v>
      </c>
    </row>
    <row r="116" spans="1:10" x14ac:dyDescent="0.25">
      <c r="A116" s="5">
        <v>3389</v>
      </c>
      <c r="B116" s="10">
        <v>51887053.037037037</v>
      </c>
      <c r="C116" s="10">
        <v>0</v>
      </c>
      <c r="D116" s="11">
        <f t="shared" si="1"/>
        <v>0</v>
      </c>
      <c r="E116" s="10">
        <v>120081465.59999999</v>
      </c>
      <c r="F116" s="10">
        <v>0</v>
      </c>
      <c r="G116" s="11">
        <f>Table19[[#This Row],[100-yr wetted area that is protected (m2)]]/Table19[[#This Row],[100-yr wetted area within delta polygon (m2)]]</f>
        <v>0</v>
      </c>
      <c r="H116" s="10">
        <v>150472453.80740741</v>
      </c>
      <c r="I116" s="10">
        <v>0</v>
      </c>
      <c r="J116" s="11">
        <f>Table19[[#This Row],[1000-yr wetted area that is protected (m2)]]/Table19[[#This Row],[1000-yr wetted area within delta polygon (m2)]]</f>
        <v>0</v>
      </c>
    </row>
    <row r="117" spans="1:10" x14ac:dyDescent="0.25">
      <c r="A117" s="5">
        <v>3390</v>
      </c>
      <c r="B117" s="10">
        <v>0</v>
      </c>
      <c r="C117" s="10">
        <v>0</v>
      </c>
      <c r="D117" s="11" t="e">
        <f t="shared" si="1"/>
        <v>#DIV/0!</v>
      </c>
      <c r="E117" s="10">
        <v>123605147.21785714</v>
      </c>
      <c r="F117" s="10">
        <v>0</v>
      </c>
      <c r="G117" s="11">
        <f>Table19[[#This Row],[100-yr wetted area that is protected (m2)]]/Table19[[#This Row],[100-yr wetted area within delta polygon (m2)]]</f>
        <v>0</v>
      </c>
      <c r="H117" s="10">
        <v>157652073.99642855</v>
      </c>
      <c r="I117" s="10">
        <v>0</v>
      </c>
      <c r="J117" s="11">
        <f>Table19[[#This Row],[1000-yr wetted area that is protected (m2)]]/Table19[[#This Row],[1000-yr wetted area within delta polygon (m2)]]</f>
        <v>0</v>
      </c>
    </row>
    <row r="118" spans="1:10" x14ac:dyDescent="0.25">
      <c r="A118" s="5">
        <v>3394</v>
      </c>
      <c r="B118" s="10">
        <v>0</v>
      </c>
      <c r="C118" s="10">
        <v>0</v>
      </c>
      <c r="D118" s="11" t="e">
        <f t="shared" si="1"/>
        <v>#DIV/0!</v>
      </c>
      <c r="E118" s="10">
        <v>0</v>
      </c>
      <c r="F118" s="10">
        <v>0</v>
      </c>
      <c r="G118" s="11" t="e">
        <f>Table19[[#This Row],[100-yr wetted area that is protected (m2)]]/Table19[[#This Row],[100-yr wetted area within delta polygon (m2)]]</f>
        <v>#DIV/0!</v>
      </c>
      <c r="H118" s="10">
        <v>5262471</v>
      </c>
      <c r="I118" s="10">
        <v>0</v>
      </c>
      <c r="J118" s="11">
        <f>Table19[[#This Row],[1000-yr wetted area that is protected (m2)]]/Table19[[#This Row],[1000-yr wetted area within delta polygon (m2)]]</f>
        <v>0</v>
      </c>
    </row>
    <row r="119" spans="1:10" x14ac:dyDescent="0.25">
      <c r="A119" s="5">
        <v>3395</v>
      </c>
      <c r="B119" s="10">
        <v>0</v>
      </c>
      <c r="C119" s="10">
        <v>0</v>
      </c>
      <c r="D119" s="11" t="e">
        <f t="shared" si="1"/>
        <v>#DIV/0!</v>
      </c>
      <c r="E119" s="10">
        <v>0</v>
      </c>
      <c r="F119" s="10">
        <v>0</v>
      </c>
      <c r="G119" s="11" t="e">
        <f>Table19[[#This Row],[100-yr wetted area that is protected (m2)]]/Table19[[#This Row],[100-yr wetted area within delta polygon (m2)]]</f>
        <v>#DIV/0!</v>
      </c>
      <c r="H119" s="10">
        <v>1686623</v>
      </c>
      <c r="I119" s="10">
        <v>0</v>
      </c>
      <c r="J119" s="11">
        <f>Table19[[#This Row],[1000-yr wetted area that is protected (m2)]]/Table19[[#This Row],[1000-yr wetted area within delta polygon (m2)]]</f>
        <v>0</v>
      </c>
    </row>
    <row r="120" spans="1:10" x14ac:dyDescent="0.25">
      <c r="A120" s="5">
        <v>3398</v>
      </c>
      <c r="B120" s="10">
        <v>0</v>
      </c>
      <c r="C120" s="10">
        <v>0</v>
      </c>
      <c r="D120" s="11" t="e">
        <f t="shared" si="1"/>
        <v>#DIV/0!</v>
      </c>
      <c r="E120" s="10">
        <v>0</v>
      </c>
      <c r="F120" s="10">
        <v>0</v>
      </c>
      <c r="G120" s="11" t="e">
        <f>Table19[[#This Row],[100-yr wetted area that is protected (m2)]]/Table19[[#This Row],[100-yr wetted area within delta polygon (m2)]]</f>
        <v>#DIV/0!</v>
      </c>
      <c r="H120" s="10">
        <v>1553308.6666666665</v>
      </c>
      <c r="I120" s="10">
        <v>0</v>
      </c>
      <c r="J120" s="11">
        <f>Table19[[#This Row],[1000-yr wetted area that is protected (m2)]]/Table19[[#This Row],[1000-yr wetted area within delta polygon (m2)]]</f>
        <v>0</v>
      </c>
    </row>
    <row r="121" spans="1:10" x14ac:dyDescent="0.25">
      <c r="A121" s="5">
        <v>3400</v>
      </c>
      <c r="B121" s="10">
        <v>0</v>
      </c>
      <c r="C121" s="10">
        <v>0</v>
      </c>
      <c r="D121" s="11" t="e">
        <f t="shared" si="1"/>
        <v>#DIV/0!</v>
      </c>
      <c r="E121" s="10">
        <v>5965759.25</v>
      </c>
      <c r="F121" s="10">
        <v>0</v>
      </c>
      <c r="G121" s="11">
        <f>Table19[[#This Row],[100-yr wetted area that is protected (m2)]]/Table19[[#This Row],[100-yr wetted area within delta polygon (m2)]]</f>
        <v>0</v>
      </c>
      <c r="H121" s="10">
        <v>23863037</v>
      </c>
      <c r="I121" s="10">
        <v>0</v>
      </c>
      <c r="J121" s="11">
        <f>Table19[[#This Row],[1000-yr wetted area that is protected (m2)]]/Table19[[#This Row],[1000-yr wetted area within delta polygon (m2)]]</f>
        <v>0</v>
      </c>
    </row>
    <row r="122" spans="1:10" x14ac:dyDescent="0.25">
      <c r="A122" s="5">
        <v>3404</v>
      </c>
      <c r="B122" s="10">
        <v>1500477.4042553192</v>
      </c>
      <c r="C122" s="10">
        <v>0</v>
      </c>
      <c r="D122" s="11">
        <f t="shared" si="1"/>
        <v>0</v>
      </c>
      <c r="E122" s="10">
        <v>14254535.340425532</v>
      </c>
      <c r="F122" s="10">
        <v>0</v>
      </c>
      <c r="G122" s="11">
        <f>Table19[[#This Row],[100-yr wetted area that is protected (m2)]]/Table19[[#This Row],[100-yr wetted area within delta polygon (m2)]]</f>
        <v>0</v>
      </c>
      <c r="H122" s="10">
        <v>101282224.78723405</v>
      </c>
      <c r="I122" s="10">
        <v>0</v>
      </c>
      <c r="J122" s="11">
        <f>Table19[[#This Row],[1000-yr wetted area that is protected (m2)]]/Table19[[#This Row],[1000-yr wetted area within delta polygon (m2)]]</f>
        <v>0</v>
      </c>
    </row>
    <row r="123" spans="1:10" x14ac:dyDescent="0.25">
      <c r="A123" s="5">
        <v>3405</v>
      </c>
      <c r="B123" s="10">
        <v>21597020.295506474</v>
      </c>
      <c r="C123" s="10">
        <v>0</v>
      </c>
      <c r="D123" s="11">
        <f t="shared" si="1"/>
        <v>0</v>
      </c>
      <c r="E123" s="10">
        <v>52875463.482102059</v>
      </c>
      <c r="F123" s="10">
        <v>0</v>
      </c>
      <c r="G123" s="11">
        <f>Table19[[#This Row],[100-yr wetted area that is protected (m2)]]/Table19[[#This Row],[100-yr wetted area within delta polygon (m2)]]</f>
        <v>0</v>
      </c>
      <c r="H123" s="10">
        <v>113198175.34196497</v>
      </c>
      <c r="I123" s="10">
        <v>0</v>
      </c>
      <c r="J123" s="11">
        <f>Table19[[#This Row],[1000-yr wetted area that is protected (m2)]]/Table19[[#This Row],[1000-yr wetted area within delta polygon (m2)]]</f>
        <v>0</v>
      </c>
    </row>
    <row r="124" spans="1:10" x14ac:dyDescent="0.25">
      <c r="A124" s="5">
        <v>3407</v>
      </c>
      <c r="B124" s="10">
        <v>0</v>
      </c>
      <c r="C124" s="10">
        <v>0</v>
      </c>
      <c r="D124" s="11" t="e">
        <f t="shared" si="1"/>
        <v>#DIV/0!</v>
      </c>
      <c r="E124" s="10">
        <v>0</v>
      </c>
      <c r="F124" s="10">
        <v>0</v>
      </c>
      <c r="G124" s="11" t="e">
        <f>Table19[[#This Row],[100-yr wetted area that is protected (m2)]]/Table19[[#This Row],[100-yr wetted area within delta polygon (m2)]]</f>
        <v>#DIV/0!</v>
      </c>
      <c r="H124" s="10">
        <v>0</v>
      </c>
      <c r="I124" s="10">
        <v>0</v>
      </c>
      <c r="J124" s="11" t="e">
        <f>Table19[[#This Row],[1000-yr wetted area that is protected (m2)]]/Table19[[#This Row],[1000-yr wetted area within delta polygon (m2)]]</f>
        <v>#DIV/0!</v>
      </c>
    </row>
    <row r="125" spans="1:10" x14ac:dyDescent="0.25">
      <c r="A125" s="5">
        <v>3409</v>
      </c>
      <c r="B125" s="10">
        <v>0</v>
      </c>
      <c r="C125" s="10">
        <v>0</v>
      </c>
      <c r="D125" s="11" t="e">
        <f t="shared" si="1"/>
        <v>#DIV/0!</v>
      </c>
      <c r="E125" s="10">
        <v>0</v>
      </c>
      <c r="F125" s="10">
        <v>0</v>
      </c>
      <c r="G125" s="11" t="e">
        <f>Table19[[#This Row],[100-yr wetted area that is protected (m2)]]/Table19[[#This Row],[100-yr wetted area within delta polygon (m2)]]</f>
        <v>#DIV/0!</v>
      </c>
      <c r="H125" s="10">
        <v>0</v>
      </c>
      <c r="I125" s="10">
        <v>0</v>
      </c>
      <c r="J125" s="11" t="e">
        <f>Table19[[#This Row],[1000-yr wetted area that is protected (m2)]]/Table19[[#This Row],[1000-yr wetted area within delta polygon (m2)]]</f>
        <v>#DIV/0!</v>
      </c>
    </row>
    <row r="126" spans="1:10" x14ac:dyDescent="0.25">
      <c r="A126" s="5">
        <v>3410</v>
      </c>
      <c r="B126" s="10">
        <v>0</v>
      </c>
      <c r="C126" s="10">
        <v>0</v>
      </c>
      <c r="D126" s="11" t="e">
        <f t="shared" si="1"/>
        <v>#DIV/0!</v>
      </c>
      <c r="E126" s="10">
        <v>0</v>
      </c>
      <c r="F126" s="10">
        <v>0</v>
      </c>
      <c r="G126" s="11" t="e">
        <f>Table19[[#This Row],[100-yr wetted area that is protected (m2)]]/Table19[[#This Row],[100-yr wetted area within delta polygon (m2)]]</f>
        <v>#DIV/0!</v>
      </c>
      <c r="H126" s="10">
        <v>0</v>
      </c>
      <c r="I126" s="10">
        <v>0</v>
      </c>
      <c r="J126" s="11" t="e">
        <f>Table19[[#This Row],[1000-yr wetted area that is protected (m2)]]/Table19[[#This Row],[1000-yr wetted area within delta polygon (m2)]]</f>
        <v>#DIV/0!</v>
      </c>
    </row>
    <row r="127" spans="1:10" x14ac:dyDescent="0.25">
      <c r="A127" s="5">
        <v>3413</v>
      </c>
      <c r="B127" s="10">
        <v>43736716.649315067</v>
      </c>
      <c r="C127" s="10">
        <v>0</v>
      </c>
      <c r="D127" s="11">
        <f t="shared" si="1"/>
        <v>0</v>
      </c>
      <c r="E127" s="10">
        <v>77836529.630136982</v>
      </c>
      <c r="F127" s="10">
        <v>0</v>
      </c>
      <c r="G127" s="11">
        <f>Table19[[#This Row],[100-yr wetted area that is protected (m2)]]/Table19[[#This Row],[100-yr wetted area within delta polygon (m2)]]</f>
        <v>0</v>
      </c>
      <c r="H127" s="10">
        <v>180877268.85479453</v>
      </c>
      <c r="I127" s="10">
        <v>0</v>
      </c>
      <c r="J127" s="11">
        <f>Table19[[#This Row],[1000-yr wetted area that is protected (m2)]]/Table19[[#This Row],[1000-yr wetted area within delta polygon (m2)]]</f>
        <v>0</v>
      </c>
    </row>
    <row r="128" spans="1:10" x14ac:dyDescent="0.25">
      <c r="A128" s="5">
        <v>3414</v>
      </c>
      <c r="B128" s="10">
        <v>35766263.435897432</v>
      </c>
      <c r="C128" s="10">
        <v>0</v>
      </c>
      <c r="D128" s="11">
        <f t="shared" si="1"/>
        <v>0</v>
      </c>
      <c r="E128" s="10">
        <v>43065500.871794872</v>
      </c>
      <c r="F128" s="10">
        <v>0</v>
      </c>
      <c r="G128" s="11">
        <f>Table19[[#This Row],[100-yr wetted area that is protected (m2)]]/Table19[[#This Row],[100-yr wetted area within delta polygon (m2)]]</f>
        <v>0</v>
      </c>
      <c r="H128" s="10">
        <v>54014357.025641024</v>
      </c>
      <c r="I128" s="10">
        <v>0</v>
      </c>
      <c r="J128" s="11">
        <f>Table19[[#This Row],[1000-yr wetted area that is protected (m2)]]/Table19[[#This Row],[1000-yr wetted area within delta polygon (m2)]]</f>
        <v>0</v>
      </c>
    </row>
    <row r="129" spans="1:40" x14ac:dyDescent="0.25">
      <c r="A129" s="5">
        <v>3416</v>
      </c>
      <c r="B129" s="10">
        <v>3395032</v>
      </c>
      <c r="C129" s="10">
        <v>0</v>
      </c>
      <c r="D129" s="11">
        <f t="shared" si="1"/>
        <v>0</v>
      </c>
      <c r="E129" s="10">
        <v>5092548</v>
      </c>
      <c r="F129" s="10">
        <v>0</v>
      </c>
      <c r="G129" s="11">
        <f>Table19[[#This Row],[100-yr wetted area that is protected (m2)]]/Table19[[#This Row],[100-yr wetted area within delta polygon (m2)]]</f>
        <v>0</v>
      </c>
      <c r="H129" s="10">
        <v>5092548</v>
      </c>
      <c r="I129" s="10">
        <v>0</v>
      </c>
      <c r="J129" s="11">
        <f>Table19[[#This Row],[1000-yr wetted area that is protected (m2)]]/Table19[[#This Row],[1000-yr wetted area within delta polygon (m2)]]</f>
        <v>0</v>
      </c>
    </row>
    <row r="130" spans="1:40" x14ac:dyDescent="0.25">
      <c r="A130" s="5">
        <v>3418</v>
      </c>
      <c r="B130" s="10">
        <v>110371131.04317959</v>
      </c>
      <c r="C130" s="10">
        <v>0</v>
      </c>
      <c r="D130" s="11">
        <f t="shared" si="1"/>
        <v>0</v>
      </c>
      <c r="E130" s="10">
        <v>241483145.77232581</v>
      </c>
      <c r="F130" s="10">
        <v>1567.8054121137063</v>
      </c>
      <c r="G130" s="11">
        <f>Table19[[#This Row],[100-yr wetted area that is protected (m2)]]/Table19[[#This Row],[100-yr wetted area within delta polygon (m2)]]</f>
        <v>6.4924009793704542E-6</v>
      </c>
      <c r="H130" s="10">
        <v>346669055.89401376</v>
      </c>
      <c r="I130" s="10">
        <v>195209</v>
      </c>
      <c r="J130" s="11">
        <f>Table19[[#This Row],[1000-yr wetted area that is protected (m2)]]/Table19[[#This Row],[1000-yr wetted area within delta polygon (m2)]]</f>
        <v>5.6309900373594565E-4</v>
      </c>
    </row>
    <row r="131" spans="1:40" x14ac:dyDescent="0.25">
      <c r="A131" s="5">
        <v>3419</v>
      </c>
      <c r="B131" s="10">
        <v>6533074114.5860071</v>
      </c>
      <c r="C131" s="10">
        <v>524716380.17036313</v>
      </c>
      <c r="D131" s="11">
        <f t="shared" ref="D131:D154" si="2">C131/B131</f>
        <v>8.0316918339998628E-2</v>
      </c>
      <c r="E131" s="10">
        <v>16616056451.344568</v>
      </c>
      <c r="F131" s="10">
        <v>2150744258.8338895</v>
      </c>
      <c r="G131" s="11">
        <f>Table19[[#This Row],[100-yr wetted area that is protected (m2)]]/Table19[[#This Row],[100-yr wetted area within delta polygon (m2)]]</f>
        <v>0.12943770774562166</v>
      </c>
      <c r="H131" s="10">
        <v>22844303098.749439</v>
      </c>
      <c r="I131" s="10">
        <v>3874600615.1562967</v>
      </c>
      <c r="J131" s="11">
        <f>Table19[[#This Row],[1000-yr wetted area that is protected (m2)]]/Table19[[#This Row],[1000-yr wetted area within delta polygon (m2)]]</f>
        <v>0.16960905300579746</v>
      </c>
    </row>
    <row r="132" spans="1:40" x14ac:dyDescent="0.25">
      <c r="A132" s="5">
        <v>3421</v>
      </c>
      <c r="B132" s="10">
        <v>6990566.3636363633</v>
      </c>
      <c r="C132" s="10">
        <v>0</v>
      </c>
      <c r="D132" s="11">
        <f t="shared" si="2"/>
        <v>0</v>
      </c>
      <c r="E132" s="10">
        <v>7689623</v>
      </c>
      <c r="F132" s="10">
        <v>0</v>
      </c>
      <c r="G132" s="11">
        <f>Table19[[#This Row],[100-yr wetted area that is protected (m2)]]/Table19[[#This Row],[100-yr wetted area within delta polygon (m2)]]</f>
        <v>0</v>
      </c>
      <c r="H132" s="10">
        <v>7689623</v>
      </c>
      <c r="I132" s="10">
        <v>0</v>
      </c>
      <c r="J132" s="11">
        <f>Table19[[#This Row],[1000-yr wetted area that is protected (m2)]]/Table19[[#This Row],[1000-yr wetted area within delta polygon (m2)]]</f>
        <v>0</v>
      </c>
    </row>
    <row r="133" spans="1:40" x14ac:dyDescent="0.25">
      <c r="A133" s="5">
        <v>3423</v>
      </c>
      <c r="B133" s="10">
        <v>37390410.248062015</v>
      </c>
      <c r="C133" s="10">
        <v>109259.52112020232</v>
      </c>
      <c r="D133" s="11">
        <f t="shared" si="2"/>
        <v>2.922126834001918E-3</v>
      </c>
      <c r="E133" s="10">
        <v>83174586.062015504</v>
      </c>
      <c r="F133" s="10">
        <v>1396783</v>
      </c>
      <c r="G133" s="11">
        <f>Table19[[#This Row],[100-yr wetted area that is protected (m2)]]/Table19[[#This Row],[100-yr wetted area within delta polygon (m2)]]</f>
        <v>1.6793386852067407E-2</v>
      </c>
      <c r="H133" s="10">
        <v>84700725.255813956</v>
      </c>
      <c r="I133" s="10">
        <v>1396783</v>
      </c>
      <c r="J133" s="11">
        <f>Table19[[#This Row],[1000-yr wetted area that is protected (m2)]]/Table19[[#This Row],[1000-yr wetted area within delta polygon (m2)]]</f>
        <v>1.6490803305183308E-2</v>
      </c>
    </row>
    <row r="134" spans="1:40" x14ac:dyDescent="0.25">
      <c r="A134" s="5">
        <v>3428</v>
      </c>
      <c r="B134" s="10">
        <v>6006326.7159533072</v>
      </c>
      <c r="C134" s="10">
        <v>0</v>
      </c>
      <c r="D134" s="11">
        <f t="shared" si="2"/>
        <v>0</v>
      </c>
      <c r="E134" s="10">
        <v>165924775.52821013</v>
      </c>
      <c r="F134" s="10">
        <v>13836019.477832513</v>
      </c>
      <c r="G134" s="11">
        <f>Table19[[#This Row],[100-yr wetted area that is protected (m2)]]/Table19[[#This Row],[100-yr wetted area within delta polygon (m2)]]</f>
        <v>8.3387302672470062E-2</v>
      </c>
      <c r="H134" s="10">
        <v>503029862.46108949</v>
      </c>
      <c r="I134" s="10">
        <v>93008797.600985229</v>
      </c>
      <c r="J134" s="11">
        <f>Table19[[#This Row],[1000-yr wetted area that is protected (m2)]]/Table19[[#This Row],[1000-yr wetted area within delta polygon (m2)]]</f>
        <v>0.18489716921762209</v>
      </c>
    </row>
    <row r="135" spans="1:40" x14ac:dyDescent="0.25">
      <c r="A135" s="5">
        <v>3431</v>
      </c>
      <c r="B135" s="10">
        <v>0</v>
      </c>
      <c r="C135" s="10">
        <v>0</v>
      </c>
      <c r="D135" s="11" t="e">
        <f t="shared" si="2"/>
        <v>#DIV/0!</v>
      </c>
      <c r="E135" s="10">
        <v>31963619.119266056</v>
      </c>
      <c r="F135" s="10">
        <v>0</v>
      </c>
      <c r="G135" s="11">
        <f>Table19[[#This Row],[100-yr wetted area that is protected (m2)]]/Table19[[#This Row],[100-yr wetted area within delta polygon (m2)]]</f>
        <v>0</v>
      </c>
      <c r="H135" s="10">
        <v>82192163.449541286</v>
      </c>
      <c r="I135" s="10">
        <v>5317884</v>
      </c>
      <c r="J135" s="11">
        <f>Table19[[#This Row],[1000-yr wetted area that is protected (m2)]]/Table19[[#This Row],[1000-yr wetted area within delta polygon (m2)]]</f>
        <v>6.4700620799021918E-2</v>
      </c>
    </row>
    <row r="136" spans="1:40" x14ac:dyDescent="0.25">
      <c r="A136" s="5">
        <v>3434</v>
      </c>
      <c r="B136" s="10">
        <v>0</v>
      </c>
      <c r="C136" s="10">
        <v>0</v>
      </c>
      <c r="D136" s="11" t="e">
        <f t="shared" si="2"/>
        <v>#DIV/0!</v>
      </c>
      <c r="E136" s="10">
        <v>0</v>
      </c>
      <c r="F136" s="10">
        <v>0</v>
      </c>
      <c r="G136" s="11" t="e">
        <f>Table19[[#This Row],[100-yr wetted area that is protected (m2)]]/Table19[[#This Row],[100-yr wetted area within delta polygon (m2)]]</f>
        <v>#DIV/0!</v>
      </c>
      <c r="H136" s="10">
        <v>22475594.027027026</v>
      </c>
      <c r="I136" s="10">
        <v>0</v>
      </c>
      <c r="J136" s="11">
        <f>Table19[[#This Row],[1000-yr wetted area that is protected (m2)]]/Table19[[#This Row],[1000-yr wetted area within delta polygon (m2)]]</f>
        <v>0</v>
      </c>
    </row>
    <row r="137" spans="1:40" x14ac:dyDescent="0.25">
      <c r="A137" s="5">
        <v>3438</v>
      </c>
      <c r="B137" s="10">
        <v>0</v>
      </c>
      <c r="C137" s="10">
        <v>0</v>
      </c>
      <c r="D137" s="11" t="e">
        <f t="shared" si="2"/>
        <v>#DIV/0!</v>
      </c>
      <c r="E137" s="10">
        <v>0</v>
      </c>
      <c r="F137" s="10">
        <v>0</v>
      </c>
      <c r="G137" s="11" t="e">
        <f>Table19[[#This Row],[100-yr wetted area that is protected (m2)]]/Table19[[#This Row],[100-yr wetted area within delta polygon (m2)]]</f>
        <v>#DIV/0!</v>
      </c>
      <c r="H137" s="10">
        <v>0</v>
      </c>
      <c r="I137" s="10">
        <v>0</v>
      </c>
      <c r="J137" s="11" t="e">
        <f>Table19[[#This Row],[1000-yr wetted area that is protected (m2)]]/Table19[[#This Row],[1000-yr wetted area within delta polygon (m2)]]</f>
        <v>#DIV/0!</v>
      </c>
    </row>
    <row r="138" spans="1:40" s="9" customFormat="1" x14ac:dyDescent="0.25">
      <c r="A138" s="5">
        <v>3441</v>
      </c>
      <c r="B138" s="10">
        <v>770102.6759683704</v>
      </c>
      <c r="C138" s="10">
        <v>0</v>
      </c>
      <c r="D138" s="11">
        <f t="shared" si="2"/>
        <v>0</v>
      </c>
      <c r="E138" s="10">
        <v>3850513.379841852</v>
      </c>
      <c r="F138" s="10">
        <v>0</v>
      </c>
      <c r="G138" s="11">
        <f>Table19[[#This Row],[100-yr wetted area that is protected (m2)]]/Table19[[#This Row],[100-yr wetted area within delta polygon (m2)]]</f>
        <v>0</v>
      </c>
      <c r="H138" s="10">
        <v>3418485778.6235962</v>
      </c>
      <c r="I138" s="10">
        <v>38031839.15834675</v>
      </c>
      <c r="J138" s="11">
        <f>Table19[[#This Row],[1000-yr wetted area that is protected (m2)]]/Table19[[#This Row],[1000-yr wetted area within delta polygon (m2)]]</f>
        <v>1.112534660701725E-2</v>
      </c>
    </row>
    <row r="139" spans="1:40" x14ac:dyDescent="0.25">
      <c r="A139" s="5">
        <v>3509</v>
      </c>
      <c r="B139" s="10">
        <v>0</v>
      </c>
      <c r="C139" s="10">
        <v>0</v>
      </c>
      <c r="D139" s="11" t="e">
        <f t="shared" si="2"/>
        <v>#DIV/0!</v>
      </c>
      <c r="E139" s="10">
        <v>0</v>
      </c>
      <c r="F139" s="10">
        <v>0</v>
      </c>
      <c r="G139" s="11" t="e">
        <f>Table19[[#This Row],[100-yr wetted area that is protected (m2)]]/Table19[[#This Row],[100-yr wetted area within delta polygon (m2)]]</f>
        <v>#DIV/0!</v>
      </c>
      <c r="H139" s="10">
        <v>0</v>
      </c>
      <c r="I139" s="10">
        <v>0</v>
      </c>
      <c r="J139" s="11" t="e">
        <f>Table19[[#This Row],[1000-yr wetted area that is protected (m2)]]/Table19[[#This Row],[1000-yr wetted area within delta polygon (m2)]]</f>
        <v>#DIV/0!</v>
      </c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9"/>
    </row>
    <row r="140" spans="1:40" s="9" customFormat="1" x14ac:dyDescent="0.25">
      <c r="A140" s="5">
        <v>3797</v>
      </c>
      <c r="B140" s="10">
        <v>0</v>
      </c>
      <c r="C140" s="10">
        <v>0</v>
      </c>
      <c r="D140" s="11" t="e">
        <f t="shared" si="2"/>
        <v>#DIV/0!</v>
      </c>
      <c r="E140" s="10">
        <v>0</v>
      </c>
      <c r="F140" s="10">
        <v>0</v>
      </c>
      <c r="G140" s="11" t="e">
        <f>Table19[[#This Row],[100-yr wetted area that is protected (m2)]]/Table19[[#This Row],[100-yr wetted area within delta polygon (m2)]]</f>
        <v>#DIV/0!</v>
      </c>
      <c r="H140" s="10">
        <v>0</v>
      </c>
      <c r="I140" s="10">
        <v>0</v>
      </c>
      <c r="J140" s="11" t="e">
        <f>Table19[[#This Row],[1000-yr wetted area that is protected (m2)]]/Table19[[#This Row],[1000-yr wetted area within delta polygon (m2)]]</f>
        <v>#DIV/0!</v>
      </c>
    </row>
    <row r="141" spans="1:40" s="9" customFormat="1" x14ac:dyDescent="0.25">
      <c r="A141" s="5">
        <v>3878</v>
      </c>
      <c r="B141" s="10">
        <v>4986592.384615385</v>
      </c>
      <c r="C141" s="10">
        <v>0</v>
      </c>
      <c r="D141" s="11">
        <f t="shared" si="2"/>
        <v>0</v>
      </c>
      <c r="E141" s="10">
        <v>6648789.8461538469</v>
      </c>
      <c r="F141" s="10">
        <v>0</v>
      </c>
      <c r="G141" s="11">
        <f>Table19[[#This Row],[100-yr wetted area that is protected (m2)]]/Table19[[#This Row],[100-yr wetted area within delta polygon (m2)]]</f>
        <v>0</v>
      </c>
      <c r="H141" s="10">
        <v>7479888.576923077</v>
      </c>
      <c r="I141" s="10">
        <v>0</v>
      </c>
      <c r="J141" s="11">
        <f>Table19[[#This Row],[1000-yr wetted area that is protected (m2)]]/Table19[[#This Row],[1000-yr wetted area within delta polygon (m2)]]</f>
        <v>0</v>
      </c>
    </row>
    <row r="142" spans="1:40" s="9" customFormat="1" x14ac:dyDescent="0.25">
      <c r="A142" s="5">
        <v>3879</v>
      </c>
      <c r="B142" s="10">
        <v>4024056.666666667</v>
      </c>
      <c r="C142" s="10">
        <v>0</v>
      </c>
      <c r="D142" s="11">
        <f t="shared" si="2"/>
        <v>0</v>
      </c>
      <c r="E142" s="10">
        <v>4828868</v>
      </c>
      <c r="F142" s="10">
        <v>0</v>
      </c>
      <c r="G142" s="11">
        <f>Table19[[#This Row],[100-yr wetted area that is protected (m2)]]/Table19[[#This Row],[100-yr wetted area within delta polygon (m2)]]</f>
        <v>0</v>
      </c>
      <c r="H142" s="10">
        <v>6438490.666666666</v>
      </c>
      <c r="I142" s="10">
        <v>0</v>
      </c>
      <c r="J142" s="11">
        <f>Table19[[#This Row],[1000-yr wetted area that is protected (m2)]]/Table19[[#This Row],[1000-yr wetted area within delta polygon (m2)]]</f>
        <v>0</v>
      </c>
    </row>
    <row r="143" spans="1:40" s="9" customFormat="1" x14ac:dyDescent="0.25">
      <c r="A143" s="5">
        <v>3997</v>
      </c>
      <c r="B143" s="10">
        <v>142405.68909134791</v>
      </c>
      <c r="C143" s="10">
        <v>13196.482915072314</v>
      </c>
      <c r="D143" s="11">
        <f t="shared" si="2"/>
        <v>9.2668228350113638E-2</v>
      </c>
      <c r="E143" s="10">
        <v>184770.21976790213</v>
      </c>
      <c r="F143" s="10">
        <v>13196.482915072314</v>
      </c>
      <c r="G143" s="11">
        <f>Table19[[#This Row],[100-yr wetted area that is protected (m2)]]/Table19[[#This Row],[100-yr wetted area within delta polygon (m2)]]</f>
        <v>7.1421048974499177E-2</v>
      </c>
      <c r="H143" s="10">
        <v>184770.21976790213</v>
      </c>
      <c r="I143" s="10">
        <v>13196.482915072314</v>
      </c>
      <c r="J143" s="11">
        <f>Table19[[#This Row],[1000-yr wetted area that is protected (m2)]]/Table19[[#This Row],[1000-yr wetted area within delta polygon (m2)]]</f>
        <v>7.1421048974499177E-2</v>
      </c>
    </row>
    <row r="144" spans="1:40" s="9" customFormat="1" x14ac:dyDescent="0.25">
      <c r="A144" s="5">
        <v>4027</v>
      </c>
      <c r="B144" s="10">
        <v>9222774256.3073006</v>
      </c>
      <c r="C144" s="10">
        <v>2343045974.4526401</v>
      </c>
      <c r="D144" s="11">
        <f t="shared" si="2"/>
        <v>0.25405001893549223</v>
      </c>
      <c r="E144" s="10">
        <v>24845251161.611534</v>
      </c>
      <c r="F144" s="10">
        <v>7112874563.038291</v>
      </c>
      <c r="G144" s="11">
        <f>Table19[[#This Row],[100-yr wetted area that is protected (m2)]]/Table19[[#This Row],[100-yr wetted area within delta polygon (m2)]]</f>
        <v>0.28628708628345095</v>
      </c>
      <c r="H144" s="10">
        <v>41805097757.819183</v>
      </c>
      <c r="I144" s="10">
        <v>12153662278.136841</v>
      </c>
      <c r="J144" s="11">
        <f>Table19[[#This Row],[1000-yr wetted area that is protected (m2)]]/Table19[[#This Row],[1000-yr wetted area within delta polygon (m2)]]</f>
        <v>0.29072201549543397</v>
      </c>
    </row>
    <row r="145" spans="1:40" x14ac:dyDescent="0.25">
      <c r="A145" s="5">
        <v>4029</v>
      </c>
      <c r="B145" s="10">
        <v>7532812.2857142845</v>
      </c>
      <c r="C145" s="10">
        <v>0</v>
      </c>
      <c r="D145" s="11">
        <f t="shared" si="2"/>
        <v>0</v>
      </c>
      <c r="E145" s="10">
        <v>18413541.142857142</v>
      </c>
      <c r="F145" s="10">
        <v>6</v>
      </c>
      <c r="G145" s="11">
        <f>Table19[[#This Row],[100-yr wetted area that is protected (m2)]]/Table19[[#This Row],[100-yr wetted area within delta polygon (m2)]]</f>
        <v>3.2584715527830345E-7</v>
      </c>
      <c r="H145" s="10">
        <v>28457290.857142858</v>
      </c>
      <c r="I145" s="10">
        <v>6</v>
      </c>
      <c r="J145" s="11">
        <f>Table19[[#This Row],[1000-yr wetted area that is protected (m2)]]/Table19[[#This Row],[1000-yr wetted area within delta polygon (m2)]]</f>
        <v>2.1084227694478454E-7</v>
      </c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  <c r="AI145" s="9"/>
      <c r="AJ145" s="9"/>
      <c r="AK145" s="9"/>
      <c r="AL145" s="9"/>
      <c r="AM145" s="9"/>
      <c r="AN145" s="9"/>
    </row>
    <row r="146" spans="1:40" x14ac:dyDescent="0.25">
      <c r="A146" s="5">
        <v>4030</v>
      </c>
      <c r="B146" s="10">
        <v>28451931.930184804</v>
      </c>
      <c r="C146" s="10">
        <v>6291767.5189873418</v>
      </c>
      <c r="D146" s="11">
        <f t="shared" si="2"/>
        <v>0.22113674159020366</v>
      </c>
      <c r="E146" s="10">
        <v>450488922.22792608</v>
      </c>
      <c r="F146" s="10">
        <v>169877723.01265821</v>
      </c>
      <c r="G146" s="11">
        <f>Table19[[#This Row],[100-yr wetted area that is protected (m2)]]/Table19[[#This Row],[100-yr wetted area within delta polygon (m2)]]</f>
        <v>0.37709633829066302</v>
      </c>
      <c r="H146" s="10">
        <v>584845267.45379877</v>
      </c>
      <c r="I146" s="10">
        <v>236727752.90189871</v>
      </c>
      <c r="J146" s="11">
        <f>Table19[[#This Row],[1000-yr wetted area that is protected (m2)]]/Table19[[#This Row],[1000-yr wetted area within delta polygon (m2)]]</f>
        <v>0.40476988714044709</v>
      </c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  <c r="AI146" s="9"/>
      <c r="AJ146" s="9"/>
      <c r="AK146" s="9"/>
      <c r="AL146" s="9"/>
      <c r="AM146" s="9"/>
      <c r="AN146" s="9"/>
    </row>
    <row r="147" spans="1:40" x14ac:dyDescent="0.25">
      <c r="A147" s="5">
        <v>4134</v>
      </c>
      <c r="B147" s="10">
        <v>1854805.5</v>
      </c>
      <c r="C147" s="10">
        <v>0</v>
      </c>
      <c r="D147" s="11">
        <f t="shared" si="2"/>
        <v>0</v>
      </c>
      <c r="E147" s="10">
        <v>1854805.5</v>
      </c>
      <c r="F147" s="10">
        <v>0</v>
      </c>
      <c r="G147" s="11">
        <f>Table19[[#This Row],[100-yr wetted area that is protected (m2)]]/Table19[[#This Row],[100-yr wetted area within delta polygon (m2)]]</f>
        <v>0</v>
      </c>
      <c r="H147" s="10">
        <v>1854805.5</v>
      </c>
      <c r="I147" s="10">
        <v>0</v>
      </c>
      <c r="J147" s="11">
        <f>Table19[[#This Row],[1000-yr wetted area that is protected (m2)]]/Table19[[#This Row],[1000-yr wetted area within delta polygon (m2)]]</f>
        <v>0</v>
      </c>
    </row>
    <row r="148" spans="1:40" x14ac:dyDescent="0.25">
      <c r="A148" s="5">
        <v>4136</v>
      </c>
      <c r="B148" s="10">
        <v>5293372.3636363633</v>
      </c>
      <c r="C148" s="10">
        <v>0</v>
      </c>
      <c r="D148" s="11">
        <f t="shared" si="2"/>
        <v>0</v>
      </c>
      <c r="E148" s="10">
        <v>7057829.8181818184</v>
      </c>
      <c r="F148" s="10">
        <v>0</v>
      </c>
      <c r="G148" s="11">
        <f>Table19[[#This Row],[100-yr wetted area that is protected (m2)]]/Table19[[#This Row],[100-yr wetted area within delta polygon (m2)]]</f>
        <v>0</v>
      </c>
      <c r="H148" s="10">
        <v>7940058.5454545459</v>
      </c>
      <c r="I148" s="10">
        <v>0</v>
      </c>
      <c r="J148" s="11">
        <f>Table19[[#This Row],[1000-yr wetted area that is protected (m2)]]/Table19[[#This Row],[1000-yr wetted area within delta polygon (m2)]]</f>
        <v>0</v>
      </c>
    </row>
    <row r="149" spans="1:40" x14ac:dyDescent="0.25">
      <c r="A149" s="5">
        <v>4137</v>
      </c>
      <c r="B149" s="10">
        <v>316850273.54630005</v>
      </c>
      <c r="C149" s="10">
        <v>9066262.5354330707</v>
      </c>
      <c r="D149" s="11">
        <f t="shared" si="2"/>
        <v>2.8613712192703075E-2</v>
      </c>
      <c r="E149" s="10">
        <v>335977717.88111609</v>
      </c>
      <c r="F149" s="10">
        <v>9066262.5354330707</v>
      </c>
      <c r="G149" s="11">
        <f>Table19[[#This Row],[100-yr wetted area that is protected (m2)]]/Table19[[#This Row],[100-yr wetted area within delta polygon (m2)]]</f>
        <v>2.6984713726286809E-2</v>
      </c>
      <c r="H149" s="10">
        <v>353441906.18681765</v>
      </c>
      <c r="I149" s="10">
        <v>10714673.905511811</v>
      </c>
      <c r="J149" s="11">
        <f>Table19[[#This Row],[1000-yr wetted area that is protected (m2)]]/Table19[[#This Row],[1000-yr wetted area within delta polygon (m2)]]</f>
        <v>3.0315233473894834E-2</v>
      </c>
    </row>
    <row r="150" spans="1:40" x14ac:dyDescent="0.25">
      <c r="A150" s="5">
        <v>4138</v>
      </c>
      <c r="B150" s="10">
        <v>11861282.588235294</v>
      </c>
      <c r="C150" s="10">
        <v>0</v>
      </c>
      <c r="D150" s="11">
        <f t="shared" si="2"/>
        <v>0</v>
      </c>
      <c r="E150" s="10">
        <v>11861282.588235294</v>
      </c>
      <c r="F150" s="10">
        <v>0</v>
      </c>
      <c r="G150" s="11">
        <f>Table19[[#This Row],[100-yr wetted area that is protected (m2)]]/Table19[[#This Row],[100-yr wetted area within delta polygon (m2)]]</f>
        <v>0</v>
      </c>
      <c r="H150" s="10">
        <v>11861282.588235294</v>
      </c>
      <c r="I150" s="10">
        <v>0</v>
      </c>
      <c r="J150" s="11">
        <f>Table19[[#This Row],[1000-yr wetted area that is protected (m2)]]/Table19[[#This Row],[1000-yr wetted area within delta polygon (m2)]]</f>
        <v>0</v>
      </c>
    </row>
    <row r="151" spans="1:40" x14ac:dyDescent="0.25">
      <c r="A151" s="5">
        <v>4158</v>
      </c>
      <c r="B151" s="10">
        <v>6539142356.4542542</v>
      </c>
      <c r="C151" s="10">
        <v>3206220052.8559828</v>
      </c>
      <c r="D151" s="11">
        <f t="shared" si="2"/>
        <v>0.4903120131176506</v>
      </c>
      <c r="E151" s="10">
        <v>7200044474.3654938</v>
      </c>
      <c r="F151" s="10">
        <v>3391648131.6226273</v>
      </c>
      <c r="G151" s="11">
        <f>Table19[[#This Row],[100-yr wetted area that is protected (m2)]]/Table19[[#This Row],[100-yr wetted area within delta polygon (m2)]]</f>
        <v>0.47105933077191409</v>
      </c>
      <c r="H151" s="10">
        <v>10722610667.156094</v>
      </c>
      <c r="I151" s="10">
        <v>4085317717.1905751</v>
      </c>
      <c r="J151" s="11">
        <f>Table19[[#This Row],[1000-yr wetted area that is protected (m2)]]/Table19[[#This Row],[1000-yr wetted area within delta polygon (m2)]]</f>
        <v>0.38100028472581893</v>
      </c>
    </row>
    <row r="152" spans="1:40" x14ac:dyDescent="0.25">
      <c r="A152" s="5">
        <v>4172</v>
      </c>
      <c r="B152" s="10">
        <v>0</v>
      </c>
      <c r="C152" s="10">
        <v>0</v>
      </c>
      <c r="D152" s="11" t="e">
        <f t="shared" si="2"/>
        <v>#DIV/0!</v>
      </c>
      <c r="E152" s="10">
        <v>0</v>
      </c>
      <c r="F152" s="10">
        <v>0</v>
      </c>
      <c r="G152" s="11" t="e">
        <f>Table19[[#This Row],[100-yr wetted area that is protected (m2)]]/Table19[[#This Row],[100-yr wetted area within delta polygon (m2)]]</f>
        <v>#DIV/0!</v>
      </c>
      <c r="H152" s="10">
        <v>0</v>
      </c>
      <c r="I152" s="10">
        <v>0</v>
      </c>
      <c r="J152" s="11" t="e">
        <f>Table19[[#This Row],[1000-yr wetted area that is protected (m2)]]/Table19[[#This Row],[1000-yr wetted area within delta polygon (m2)]]</f>
        <v>#DIV/0!</v>
      </c>
    </row>
    <row r="153" spans="1:40" x14ac:dyDescent="0.25">
      <c r="A153" s="5">
        <v>4181</v>
      </c>
      <c r="B153" s="10">
        <v>2472347.762195122</v>
      </c>
      <c r="C153" s="10">
        <v>0</v>
      </c>
      <c r="D153" s="11">
        <f t="shared" si="2"/>
        <v>0</v>
      </c>
      <c r="E153" s="10">
        <v>2472347.762195122</v>
      </c>
      <c r="F153" s="10">
        <v>0</v>
      </c>
      <c r="G153" s="11">
        <f>Table19[[#This Row],[100-yr wetted area that is protected (m2)]]/Table19[[#This Row],[100-yr wetted area within delta polygon (m2)]]</f>
        <v>0</v>
      </c>
      <c r="H153" s="10">
        <v>3296463.6829268294</v>
      </c>
      <c r="I153" s="10">
        <v>0</v>
      </c>
      <c r="J153" s="11">
        <f>Table19[[#This Row],[1000-yr wetted area that is protected (m2)]]/Table19[[#This Row],[1000-yr wetted area within delta polygon (m2)]]</f>
        <v>0</v>
      </c>
    </row>
    <row r="154" spans="1:40" x14ac:dyDescent="0.25">
      <c r="A154" s="5">
        <v>4784</v>
      </c>
      <c r="B154" s="10">
        <v>3318324.1040000003</v>
      </c>
      <c r="C154" s="10">
        <v>0</v>
      </c>
      <c r="D154" s="11">
        <f t="shared" si="2"/>
        <v>0</v>
      </c>
      <c r="E154" s="10">
        <v>3318324.1040000003</v>
      </c>
      <c r="F154" s="10">
        <v>0</v>
      </c>
      <c r="G154" s="11">
        <f>Table19[[#This Row],[100-yr wetted area that is protected (m2)]]/Table19[[#This Row],[100-yr wetted area within delta polygon (m2)]]</f>
        <v>0</v>
      </c>
      <c r="H154" s="10">
        <v>3318324.1040000003</v>
      </c>
      <c r="I154" s="10">
        <v>0</v>
      </c>
      <c r="J154" s="11">
        <f>Table19[[#This Row],[1000-yr wetted area that is protected (m2)]]/Table19[[#This Row],[1000-yr wetted area within delta polygon (m2)]]</f>
        <v>0</v>
      </c>
    </row>
    <row r="155" spans="1:40" s="17" customFormat="1" x14ac:dyDescent="0.25">
      <c r="A155" s="17" t="s">
        <v>45</v>
      </c>
      <c r="B155" s="18">
        <f>SUBTOTAL(109,Table19[10-yr wetted area within delta polygon (m2)])</f>
        <v>32261085480.642868</v>
      </c>
      <c r="C155" s="18">
        <f>SUBTOTAL(109,Table19[10-yr wetted area that is protected (m2)])</f>
        <v>8206096855.4973164</v>
      </c>
      <c r="D155" s="20">
        <f>Table19[[#Totals],[10-yr wetted area that is protected (m2)]]/Table19[[#Totals],[10-yr wetted area within delta polygon (m2)]]</f>
        <v>0.25436518124664764</v>
      </c>
      <c r="E155" s="18">
        <f>SUBTOTAL(109,Table19[100-yr wetted area within delta polygon (m2)])</f>
        <v>63179462150.233131</v>
      </c>
      <c r="F155" s="18">
        <f>SUBTOTAL(109,Table19[100-yr wetted area that is protected (m2)])</f>
        <v>15051388808.592695</v>
      </c>
      <c r="G155" s="20">
        <f>Table19[[#Totals],[100-yr wetted area that is protected (m2)]]/Table19[[#Totals],[100-yr wetted area within delta polygon (m2)]]</f>
        <v>0.23823230360528094</v>
      </c>
      <c r="H155" s="18">
        <f>SUBTOTAL(109,Table19[1000-yr wetted area within delta polygon (m2)])</f>
        <v>95878723938.679642</v>
      </c>
      <c r="I155" s="18">
        <f>SUBTOTAL(109,Table19[1000-yr wetted area that is protected (m2)])</f>
        <v>22744057428.861591</v>
      </c>
      <c r="J155" s="20">
        <f>Table19[[#Totals],[1000-yr wetted area that is protected (m2)]]/Table19[[#Totals],[1000-yr wetted area within delta polygon (m2)]]</f>
        <v>0.23721693921800438</v>
      </c>
    </row>
  </sheetData>
  <pageMargins left="0.7" right="0.7" top="0.75" bottom="0.75" header="0.3" footer="0.3"/>
  <tableParts count="1">
    <tablePart r:id="rId1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C043211-30BD-4002-AFBC-2AA65796F7E5}">
  <dimension ref="A1:AH157"/>
  <sheetViews>
    <sheetView workbookViewId="0">
      <selection activeCell="A162" sqref="A162:E176"/>
    </sheetView>
  </sheetViews>
  <sheetFormatPr defaultColWidth="9.140625" defaultRowHeight="15" x14ac:dyDescent="0.25"/>
  <cols>
    <col min="1" max="1" width="16.140625" style="5" customWidth="1"/>
    <col min="2" max="2" width="21" style="7" bestFit="1" customWidth="1"/>
    <col min="3" max="3" width="28.85546875" style="7" bestFit="1" customWidth="1"/>
    <col min="4" max="4" width="28.7109375" style="8" customWidth="1"/>
    <col min="5" max="5" width="24.85546875" style="28" customWidth="1"/>
    <col min="6" max="16384" width="9.140625" style="5"/>
  </cols>
  <sheetData>
    <row r="1" spans="1:5" s="15" customFormat="1" ht="15.75" thickBot="1" x14ac:dyDescent="0.3">
      <c r="A1" s="12" t="s">
        <v>0</v>
      </c>
      <c r="B1" s="13" t="s">
        <v>1</v>
      </c>
      <c r="C1" s="13" t="s">
        <v>2</v>
      </c>
      <c r="D1" s="14" t="s">
        <v>3</v>
      </c>
      <c r="E1" s="12" t="s">
        <v>5</v>
      </c>
    </row>
    <row r="2" spans="1:5" x14ac:dyDescent="0.25">
      <c r="A2" s="5">
        <v>4027</v>
      </c>
      <c r="B2" s="7">
        <v>105920785</v>
      </c>
      <c r="C2" s="7">
        <v>25055452</v>
      </c>
      <c r="D2" s="8">
        <f>Table18[[#This Row],[Population within Leveed Area]]/Table18[[#This Row],[Total Delta Population]]</f>
        <v>0.2365489643982529</v>
      </c>
      <c r="E2" s="9" t="s">
        <v>13</v>
      </c>
    </row>
    <row r="3" spans="1:5" x14ac:dyDescent="0.25">
      <c r="A3" s="5">
        <v>4137</v>
      </c>
      <c r="B3" s="7">
        <v>8061490</v>
      </c>
      <c r="C3" s="7">
        <v>4257058</v>
      </c>
      <c r="D3" s="8">
        <f>Table18[[#This Row],[Population within Leveed Area]]/Table18[[#This Row],[Total Delta Population]]</f>
        <v>0.52807334624244406</v>
      </c>
      <c r="E3" s="9" t="s">
        <v>13</v>
      </c>
    </row>
    <row r="4" spans="1:5" x14ac:dyDescent="0.25">
      <c r="A4" s="5">
        <v>4158</v>
      </c>
      <c r="B4" s="7">
        <v>17924880</v>
      </c>
      <c r="C4" s="7">
        <v>3114876</v>
      </c>
      <c r="D4" s="8">
        <f>Table18[[#This Row],[Population within Leveed Area]]/Table18[[#This Row],[Total Delta Population]]</f>
        <v>0.17377388300507451</v>
      </c>
      <c r="E4" s="9" t="s">
        <v>13</v>
      </c>
    </row>
    <row r="5" spans="1:5" x14ac:dyDescent="0.25">
      <c r="A5" s="5">
        <v>2700</v>
      </c>
      <c r="B5" s="7">
        <v>2075317</v>
      </c>
      <c r="C5" s="7">
        <v>1911161</v>
      </c>
      <c r="D5" s="8">
        <f>Table18[[#This Row],[Population within Leveed Area]]/Table18[[#This Row],[Total Delta Population]]</f>
        <v>0.92090075877564725</v>
      </c>
      <c r="E5" s="9" t="s">
        <v>19</v>
      </c>
    </row>
    <row r="6" spans="1:5" x14ac:dyDescent="0.25">
      <c r="A6" s="5">
        <v>3419</v>
      </c>
      <c r="B6" s="7">
        <v>3135362</v>
      </c>
      <c r="C6" s="7">
        <v>1776650</v>
      </c>
      <c r="D6" s="8">
        <f>Table18[[#This Row],[Population within Leveed Area]]/Table18[[#This Row],[Total Delta Population]]</f>
        <v>0.56664908230692346</v>
      </c>
      <c r="E6" s="9" t="s">
        <v>17</v>
      </c>
    </row>
    <row r="7" spans="1:5" x14ac:dyDescent="0.25">
      <c r="A7" s="5">
        <v>2671</v>
      </c>
      <c r="B7" s="7">
        <v>531676</v>
      </c>
      <c r="C7" s="7">
        <v>531676</v>
      </c>
      <c r="D7" s="8">
        <f>Table18[[#This Row],[Population within Leveed Area]]/Table18[[#This Row],[Total Delta Population]]</f>
        <v>1</v>
      </c>
      <c r="E7" s="9" t="s">
        <v>19</v>
      </c>
    </row>
    <row r="8" spans="1:5" x14ac:dyDescent="0.25">
      <c r="A8" s="5">
        <v>4030</v>
      </c>
      <c r="B8" s="7">
        <v>1100797</v>
      </c>
      <c r="C8" s="7">
        <v>328345</v>
      </c>
      <c r="D8" s="8">
        <f>Table18[[#This Row],[Population within Leveed Area]]/Table18[[#This Row],[Total Delta Population]]</f>
        <v>0.29827933760720643</v>
      </c>
      <c r="E8" s="9" t="s">
        <v>13</v>
      </c>
    </row>
    <row r="9" spans="1:5" x14ac:dyDescent="0.25">
      <c r="A9" s="5">
        <v>3441</v>
      </c>
      <c r="B9" s="7">
        <v>1576180</v>
      </c>
      <c r="C9" s="7">
        <v>201403</v>
      </c>
      <c r="D9" s="8">
        <f>Table18[[#This Row],[Population within Leveed Area]]/Table18[[#This Row],[Total Delta Population]]</f>
        <v>0.12777918765623217</v>
      </c>
      <c r="E9" s="9" t="s">
        <v>17</v>
      </c>
    </row>
    <row r="10" spans="1:5" x14ac:dyDescent="0.25">
      <c r="A10" s="5">
        <v>3428</v>
      </c>
      <c r="B10" s="7">
        <v>89314</v>
      </c>
      <c r="C10" s="7">
        <v>63283</v>
      </c>
      <c r="D10" s="8">
        <f>Table18[[#This Row],[Population within Leveed Area]]/Table18[[#This Row],[Total Delta Population]]</f>
        <v>0.70854513290189669</v>
      </c>
      <c r="E10" s="9" t="s">
        <v>17</v>
      </c>
    </row>
    <row r="11" spans="1:5" x14ac:dyDescent="0.25">
      <c r="A11" s="5">
        <v>2698</v>
      </c>
      <c r="B11" s="7">
        <v>43279</v>
      </c>
      <c r="C11" s="7">
        <v>38710</v>
      </c>
      <c r="D11" s="8">
        <f>Table18[[#This Row],[Population within Leveed Area]]/Table18[[#This Row],[Total Delta Population]]</f>
        <v>0.89442916888098156</v>
      </c>
      <c r="E11" s="9" t="s">
        <v>19</v>
      </c>
    </row>
    <row r="12" spans="1:5" x14ac:dyDescent="0.25">
      <c r="A12" s="5">
        <v>4784</v>
      </c>
      <c r="B12" s="7">
        <v>536653</v>
      </c>
      <c r="C12" s="7">
        <v>34562</v>
      </c>
      <c r="D12" s="8">
        <f>Table18[[#This Row],[Population within Leveed Area]]/Table18[[#This Row],[Total Delta Population]]</f>
        <v>6.4402882309425272E-2</v>
      </c>
      <c r="E12" s="9" t="s">
        <v>13</v>
      </c>
    </row>
    <row r="13" spans="1:5" x14ac:dyDescent="0.25">
      <c r="A13" s="5">
        <v>2897</v>
      </c>
      <c r="B13" s="7">
        <v>78510</v>
      </c>
      <c r="C13" s="7">
        <v>29939</v>
      </c>
      <c r="D13" s="8">
        <f>Table18[[#This Row],[Population within Leveed Area]]/Table18[[#This Row],[Total Delta Population]]</f>
        <v>0.38133995669341486</v>
      </c>
      <c r="E13" s="9" t="s">
        <v>19</v>
      </c>
    </row>
    <row r="14" spans="1:5" x14ac:dyDescent="0.25">
      <c r="A14" s="5">
        <v>59</v>
      </c>
      <c r="B14" s="7">
        <v>391668</v>
      </c>
      <c r="C14" s="7">
        <v>8988</v>
      </c>
      <c r="D14" s="8">
        <f>Table18[[#This Row],[Population within Leveed Area]]/Table18[[#This Row],[Total Delta Population]]</f>
        <v>2.2948006985508133E-2</v>
      </c>
      <c r="E14" s="9" t="s">
        <v>8</v>
      </c>
    </row>
    <row r="15" spans="1:5" x14ac:dyDescent="0.25">
      <c r="A15" s="5">
        <v>4181</v>
      </c>
      <c r="B15" s="7">
        <v>1221553</v>
      </c>
      <c r="C15" s="7">
        <v>7033</v>
      </c>
      <c r="D15" s="8">
        <f>Table18[[#This Row],[Population within Leveed Area]]/Table18[[#This Row],[Total Delta Population]]</f>
        <v>5.7574251792595161E-3</v>
      </c>
      <c r="E15" s="9" t="s">
        <v>13</v>
      </c>
    </row>
    <row r="16" spans="1:5" x14ac:dyDescent="0.25">
      <c r="A16" s="5">
        <v>2944</v>
      </c>
      <c r="B16" s="7">
        <v>1876</v>
      </c>
      <c r="C16" s="7">
        <v>1781</v>
      </c>
      <c r="D16" s="8">
        <f>Table18[[#This Row],[Population within Leveed Area]]/Table18[[#This Row],[Total Delta Population]]</f>
        <v>0.9493603411513859</v>
      </c>
      <c r="E16" s="9" t="s">
        <v>19</v>
      </c>
    </row>
    <row r="17" spans="1:5" x14ac:dyDescent="0.25">
      <c r="A17" s="5">
        <v>457</v>
      </c>
      <c r="B17" s="7">
        <v>5668</v>
      </c>
      <c r="C17" s="7">
        <v>1553</v>
      </c>
      <c r="D17" s="8">
        <f>Table18[[#This Row],[Population within Leveed Area]]/Table18[[#This Row],[Total Delta Population]]</f>
        <v>0.27399435426958363</v>
      </c>
      <c r="E17" s="9" t="s">
        <v>13</v>
      </c>
    </row>
    <row r="18" spans="1:5" x14ac:dyDescent="0.25">
      <c r="A18" s="5">
        <v>2987</v>
      </c>
      <c r="B18" s="7">
        <v>9894</v>
      </c>
      <c r="C18" s="7">
        <v>1429</v>
      </c>
      <c r="D18" s="8">
        <f>Table18[[#This Row],[Population within Leveed Area]]/Table18[[#This Row],[Total Delta Population]]</f>
        <v>0.14443096826359408</v>
      </c>
      <c r="E18" s="9" t="s">
        <v>19</v>
      </c>
    </row>
    <row r="19" spans="1:5" x14ac:dyDescent="0.25">
      <c r="A19" s="5">
        <v>46</v>
      </c>
      <c r="B19" s="7">
        <v>3974</v>
      </c>
      <c r="C19" s="7">
        <v>930.69868153734603</v>
      </c>
      <c r="D19" s="8">
        <f>Table18[[#This Row],[Population within Leveed Area]]/Table18[[#This Row],[Total Delta Population]]</f>
        <v>0.23419695056299597</v>
      </c>
      <c r="E19" s="9" t="s">
        <v>8</v>
      </c>
    </row>
    <row r="20" spans="1:5" x14ac:dyDescent="0.25">
      <c r="A20" s="5">
        <v>2861</v>
      </c>
      <c r="B20" s="7">
        <v>3232</v>
      </c>
      <c r="C20" s="7">
        <v>909</v>
      </c>
      <c r="D20" s="8">
        <f>Table18[[#This Row],[Population within Leveed Area]]/Table18[[#This Row],[Total Delta Population]]</f>
        <v>0.28125</v>
      </c>
      <c r="E20" s="9" t="s">
        <v>19</v>
      </c>
    </row>
    <row r="21" spans="1:5" x14ac:dyDescent="0.25">
      <c r="A21" s="5">
        <v>2876</v>
      </c>
      <c r="B21" s="7">
        <v>101691</v>
      </c>
      <c r="C21" s="7">
        <v>898</v>
      </c>
      <c r="D21" s="8">
        <f>Table18[[#This Row],[Population within Leveed Area]]/Table18[[#This Row],[Total Delta Population]]</f>
        <v>8.8306733142559327E-3</v>
      </c>
      <c r="E21" s="9" t="s">
        <v>19</v>
      </c>
    </row>
    <row r="22" spans="1:5" x14ac:dyDescent="0.25">
      <c r="A22" s="5">
        <v>2980</v>
      </c>
      <c r="B22" s="7">
        <v>1313</v>
      </c>
      <c r="C22" s="7">
        <v>721</v>
      </c>
      <c r="D22" s="8">
        <f>Table18[[#This Row],[Population within Leveed Area]]/Table18[[#This Row],[Total Delta Population]]</f>
        <v>0.54912414318354907</v>
      </c>
      <c r="E22" s="9" t="s">
        <v>19</v>
      </c>
    </row>
    <row r="23" spans="1:5" x14ac:dyDescent="0.25">
      <c r="A23" s="5">
        <v>4172</v>
      </c>
      <c r="B23" s="7">
        <v>28307</v>
      </c>
      <c r="C23" s="7">
        <v>715.28507746847595</v>
      </c>
      <c r="D23" s="8">
        <f>Table18[[#This Row],[Population within Leveed Area]]/Table18[[#This Row],[Total Delta Population]]</f>
        <v>2.5268840833308933E-2</v>
      </c>
      <c r="E23" s="9" t="s">
        <v>13</v>
      </c>
    </row>
    <row r="24" spans="1:5" x14ac:dyDescent="0.25">
      <c r="A24" s="5">
        <v>2970</v>
      </c>
      <c r="B24" s="7">
        <v>2252</v>
      </c>
      <c r="C24" s="7">
        <v>580</v>
      </c>
      <c r="D24" s="8">
        <f>Table18[[#This Row],[Population within Leveed Area]]/Table18[[#This Row],[Total Delta Population]]</f>
        <v>0.25754884547069273</v>
      </c>
      <c r="E24" s="9" t="s">
        <v>19</v>
      </c>
    </row>
    <row r="25" spans="1:5" x14ac:dyDescent="0.25">
      <c r="A25" s="5">
        <v>2768</v>
      </c>
      <c r="B25" s="7">
        <v>515.38982342464499</v>
      </c>
      <c r="C25" s="7">
        <v>515.38982342464499</v>
      </c>
      <c r="D25" s="8">
        <f>Table18[[#This Row],[Population within Leveed Area]]/Table18[[#This Row],[Total Delta Population]]</f>
        <v>1</v>
      </c>
      <c r="E25" s="9" t="s">
        <v>19</v>
      </c>
    </row>
    <row r="26" spans="1:5" x14ac:dyDescent="0.25">
      <c r="A26" s="5">
        <v>681</v>
      </c>
      <c r="B26" s="7">
        <v>2121</v>
      </c>
      <c r="C26" s="7">
        <v>443</v>
      </c>
      <c r="D26" s="8">
        <f>Table18[[#This Row],[Population within Leveed Area]]/Table18[[#This Row],[Total Delta Population]]</f>
        <v>0.20886374351720888</v>
      </c>
      <c r="E26" s="9" t="s">
        <v>13</v>
      </c>
    </row>
    <row r="27" spans="1:5" x14ac:dyDescent="0.25">
      <c r="A27" s="5">
        <v>3431</v>
      </c>
      <c r="B27" s="7">
        <v>510</v>
      </c>
      <c r="C27" s="7">
        <v>380</v>
      </c>
      <c r="D27" s="8">
        <f>Table18[[#This Row],[Population within Leveed Area]]/Table18[[#This Row],[Total Delta Population]]</f>
        <v>0.74509803921568629</v>
      </c>
      <c r="E27" s="9" t="s">
        <v>17</v>
      </c>
    </row>
    <row r="28" spans="1:5" x14ac:dyDescent="0.25">
      <c r="A28" s="5">
        <v>2927</v>
      </c>
      <c r="B28" s="7">
        <v>1666</v>
      </c>
      <c r="C28" s="7">
        <v>323.57880626793298</v>
      </c>
      <c r="D28" s="8">
        <f>Table18[[#This Row],[Population within Leveed Area]]/Table18[[#This Row],[Total Delta Population]]</f>
        <v>0.19422497375025988</v>
      </c>
      <c r="E28" s="9" t="s">
        <v>19</v>
      </c>
    </row>
    <row r="29" spans="1:5" x14ac:dyDescent="0.25">
      <c r="A29" s="5">
        <v>2971</v>
      </c>
      <c r="B29" s="7">
        <v>1912</v>
      </c>
      <c r="C29" s="7">
        <v>246.393942840238</v>
      </c>
      <c r="D29" s="8">
        <f>Table18[[#This Row],[Population within Leveed Area]]/Table18[[#This Row],[Total Delta Population]]</f>
        <v>0.12886712491644248</v>
      </c>
      <c r="E29" s="9" t="s">
        <v>19</v>
      </c>
    </row>
    <row r="30" spans="1:5" x14ac:dyDescent="0.25">
      <c r="A30" s="5">
        <v>2899</v>
      </c>
      <c r="B30" s="7">
        <v>12632</v>
      </c>
      <c r="C30" s="7">
        <v>207</v>
      </c>
      <c r="D30" s="8">
        <f>Table18[[#This Row],[Population within Leveed Area]]/Table18[[#This Row],[Total Delta Population]]</f>
        <v>1.6386953768207726E-2</v>
      </c>
      <c r="E30" s="9" t="s">
        <v>19</v>
      </c>
    </row>
    <row r="31" spans="1:5" x14ac:dyDescent="0.25">
      <c r="A31" s="5">
        <v>2954</v>
      </c>
      <c r="B31" s="7">
        <v>1083</v>
      </c>
      <c r="C31" s="7">
        <v>193.219330368751</v>
      </c>
      <c r="D31" s="8">
        <f>Table18[[#This Row],[Population within Leveed Area]]/Table18[[#This Row],[Total Delta Population]]</f>
        <v>0.17841120070983471</v>
      </c>
      <c r="E31" s="9" t="s">
        <v>19</v>
      </c>
    </row>
    <row r="32" spans="1:5" x14ac:dyDescent="0.25">
      <c r="A32" s="5">
        <v>2860</v>
      </c>
      <c r="B32" s="7">
        <v>700.44629978166597</v>
      </c>
      <c r="C32" s="7">
        <v>179.56911187725299</v>
      </c>
      <c r="D32" s="8">
        <f>Table18[[#This Row],[Population within Leveed Area]]/Table18[[#This Row],[Total Delta Population]]</f>
        <v>0.25636385249408261</v>
      </c>
      <c r="E32" s="9" t="s">
        <v>19</v>
      </c>
    </row>
    <row r="33" spans="1:5" x14ac:dyDescent="0.25">
      <c r="A33" s="5">
        <v>3282</v>
      </c>
      <c r="B33" s="7">
        <v>19703</v>
      </c>
      <c r="C33" s="7">
        <v>163</v>
      </c>
      <c r="D33" s="8">
        <f>Table18[[#This Row],[Population within Leveed Area]]/Table18[[#This Row],[Total Delta Population]]</f>
        <v>8.2728518499720852E-3</v>
      </c>
      <c r="E33" s="9" t="s">
        <v>17</v>
      </c>
    </row>
    <row r="34" spans="1:5" x14ac:dyDescent="0.25">
      <c r="A34" s="5">
        <v>2869</v>
      </c>
      <c r="B34" s="7">
        <v>2528</v>
      </c>
      <c r="C34" s="7">
        <v>156.323032067029</v>
      </c>
      <c r="D34" s="8">
        <f>Table18[[#This Row],[Population within Leveed Area]]/Table18[[#This Row],[Total Delta Population]]</f>
        <v>6.183664243157793E-2</v>
      </c>
      <c r="E34" s="9" t="s">
        <v>19</v>
      </c>
    </row>
    <row r="35" spans="1:5" x14ac:dyDescent="0.25">
      <c r="A35" s="5">
        <v>2956</v>
      </c>
      <c r="B35" s="7">
        <v>2448</v>
      </c>
      <c r="C35" s="7">
        <v>153</v>
      </c>
      <c r="D35" s="8">
        <f>Table18[[#This Row],[Population within Leveed Area]]/Table18[[#This Row],[Total Delta Population]]</f>
        <v>6.25E-2</v>
      </c>
      <c r="E35" s="9" t="s">
        <v>19</v>
      </c>
    </row>
    <row r="36" spans="1:5" x14ac:dyDescent="0.25">
      <c r="A36" s="5">
        <v>3317</v>
      </c>
      <c r="B36" s="7">
        <v>2142</v>
      </c>
      <c r="C36" s="7">
        <v>132</v>
      </c>
      <c r="D36" s="8">
        <f>Table18[[#This Row],[Population within Leveed Area]]/Table18[[#This Row],[Total Delta Population]]</f>
        <v>6.1624649859943981E-2</v>
      </c>
      <c r="E36" s="9" t="s">
        <v>17</v>
      </c>
    </row>
    <row r="37" spans="1:5" x14ac:dyDescent="0.25">
      <c r="A37" s="5">
        <v>3797</v>
      </c>
      <c r="B37" s="7">
        <v>4798</v>
      </c>
      <c r="C37" s="7">
        <v>128</v>
      </c>
      <c r="D37" s="8">
        <f>Table18[[#This Row],[Population within Leveed Area]]/Table18[[#This Row],[Total Delta Population]]</f>
        <v>2.6677782409337224E-2</v>
      </c>
      <c r="E37" s="9" t="s">
        <v>8</v>
      </c>
    </row>
    <row r="38" spans="1:5" x14ac:dyDescent="0.25">
      <c r="A38" s="5">
        <v>2928</v>
      </c>
      <c r="B38" s="7">
        <v>443</v>
      </c>
      <c r="C38" s="7">
        <v>98.212573808589397</v>
      </c>
      <c r="D38" s="8">
        <f>Table18[[#This Row],[Population within Leveed Area]]/Table18[[#This Row],[Total Delta Population]]</f>
        <v>0.22169881220900542</v>
      </c>
      <c r="E38" s="9" t="s">
        <v>19</v>
      </c>
    </row>
    <row r="39" spans="1:5" x14ac:dyDescent="0.25">
      <c r="A39" s="5">
        <v>3418</v>
      </c>
      <c r="B39" s="7">
        <v>32161</v>
      </c>
      <c r="C39" s="7">
        <v>96.885185360728698</v>
      </c>
      <c r="D39" s="8">
        <f>Table18[[#This Row],[Population within Leveed Area]]/Table18[[#This Row],[Total Delta Population]]</f>
        <v>3.0125053748555298E-3</v>
      </c>
      <c r="E39" s="9" t="s">
        <v>17</v>
      </c>
    </row>
    <row r="40" spans="1:5" x14ac:dyDescent="0.25">
      <c r="A40" s="5">
        <v>2724</v>
      </c>
      <c r="B40" s="7">
        <v>274.41934109815298</v>
      </c>
      <c r="C40" s="7">
        <v>87.7722086125098</v>
      </c>
      <c r="D40" s="8">
        <f>Table18[[#This Row],[Population within Leveed Area]]/Table18[[#This Row],[Total Delta Population]]</f>
        <v>0.31984702048065872</v>
      </c>
      <c r="E40" s="9" t="s">
        <v>19</v>
      </c>
    </row>
    <row r="41" spans="1:5" x14ac:dyDescent="0.25">
      <c r="A41" s="5">
        <v>3283</v>
      </c>
      <c r="B41" s="7">
        <v>98</v>
      </c>
      <c r="C41" s="7">
        <v>83</v>
      </c>
      <c r="D41" s="8">
        <f>Table18[[#This Row],[Population within Leveed Area]]/Table18[[#This Row],[Total Delta Population]]</f>
        <v>0.84693877551020413</v>
      </c>
      <c r="E41" s="9" t="s">
        <v>17</v>
      </c>
    </row>
    <row r="42" spans="1:5" x14ac:dyDescent="0.25">
      <c r="A42" s="5">
        <v>3295</v>
      </c>
      <c r="B42" s="7">
        <v>196</v>
      </c>
      <c r="C42" s="7">
        <v>51</v>
      </c>
      <c r="D42" s="8">
        <f>Table18[[#This Row],[Population within Leveed Area]]/Table18[[#This Row],[Total Delta Population]]</f>
        <v>0.26020408163265307</v>
      </c>
      <c r="E42" s="9" t="s">
        <v>17</v>
      </c>
    </row>
    <row r="43" spans="1:5" x14ac:dyDescent="0.25">
      <c r="A43" s="5">
        <v>2952</v>
      </c>
      <c r="B43" s="7">
        <v>51407</v>
      </c>
      <c r="C43" s="7">
        <v>38</v>
      </c>
      <c r="D43" s="8">
        <f>Table18[[#This Row],[Population within Leveed Area]]/Table18[[#This Row],[Total Delta Population]]</f>
        <v>7.3919894177835706E-4</v>
      </c>
      <c r="E43" s="9" t="s">
        <v>19</v>
      </c>
    </row>
    <row r="44" spans="1:5" x14ac:dyDescent="0.25">
      <c r="A44" s="5">
        <v>2985</v>
      </c>
      <c r="B44" s="7">
        <v>8917</v>
      </c>
      <c r="C44" s="7">
        <v>27</v>
      </c>
      <c r="D44" s="8">
        <f>Table18[[#This Row],[Population within Leveed Area]]/Table18[[#This Row],[Total Delta Population]]</f>
        <v>3.0279241897499158E-3</v>
      </c>
      <c r="E44" s="9" t="s">
        <v>19</v>
      </c>
    </row>
    <row r="45" spans="1:5" x14ac:dyDescent="0.25">
      <c r="A45" s="5">
        <v>2915</v>
      </c>
      <c r="B45" s="7">
        <v>68.906272084477905</v>
      </c>
      <c r="C45" s="7">
        <v>17.312633539423299</v>
      </c>
      <c r="D45" s="8">
        <f>Table18[[#This Row],[Population within Leveed Area]]/Table18[[#This Row],[Total Delta Population]]</f>
        <v>0.25124902299457308</v>
      </c>
      <c r="E45" s="9" t="s">
        <v>19</v>
      </c>
    </row>
    <row r="46" spans="1:5" x14ac:dyDescent="0.25">
      <c r="A46" s="5">
        <v>2953</v>
      </c>
      <c r="B46" s="7">
        <v>2302</v>
      </c>
      <c r="C46" s="7">
        <v>15.6917241327094</v>
      </c>
      <c r="D46" s="8">
        <f>Table18[[#This Row],[Population within Leveed Area]]/Table18[[#This Row],[Total Delta Population]]</f>
        <v>6.8165613087356209E-3</v>
      </c>
      <c r="E46" s="9" t="s">
        <v>19</v>
      </c>
    </row>
    <row r="47" spans="1:5" x14ac:dyDescent="0.25">
      <c r="A47" s="5">
        <v>2969</v>
      </c>
      <c r="B47" s="7">
        <v>290</v>
      </c>
      <c r="C47" s="7">
        <v>15</v>
      </c>
      <c r="D47" s="8">
        <f>Table18[[#This Row],[Population within Leveed Area]]/Table18[[#This Row],[Total Delta Population]]</f>
        <v>5.1724137931034482E-2</v>
      </c>
      <c r="E47" s="9" t="s">
        <v>19</v>
      </c>
    </row>
    <row r="48" spans="1:5" x14ac:dyDescent="0.25">
      <c r="A48" s="5">
        <v>3997</v>
      </c>
      <c r="B48" s="7">
        <v>201.11947646330299</v>
      </c>
      <c r="C48" s="7">
        <v>8.9529526618543702</v>
      </c>
      <c r="D48" s="8">
        <f>Table18[[#This Row],[Population within Leveed Area]]/Table18[[#This Row],[Total Delta Population]]</f>
        <v>4.451559251889739E-2</v>
      </c>
      <c r="E48" s="9" t="s">
        <v>13</v>
      </c>
    </row>
    <row r="49" spans="1:5" x14ac:dyDescent="0.25">
      <c r="A49" s="5">
        <v>2916</v>
      </c>
      <c r="B49" s="7">
        <v>11.115699860288499</v>
      </c>
      <c r="C49" s="7">
        <v>6.9594789502867798</v>
      </c>
      <c r="D49" s="8">
        <f>Table18[[#This Row],[Population within Leveed Area]]/Table18[[#This Row],[Total Delta Population]]</f>
        <v>0.62609453635483026</v>
      </c>
      <c r="E49" s="9" t="s">
        <v>19</v>
      </c>
    </row>
    <row r="50" spans="1:5" x14ac:dyDescent="0.25">
      <c r="A50" s="5">
        <v>2955</v>
      </c>
      <c r="B50" s="7">
        <v>7624</v>
      </c>
      <c r="C50" s="7">
        <v>1.4522030877518</v>
      </c>
      <c r="D50" s="8">
        <f>Table18[[#This Row],[Population within Leveed Area]]/Table18[[#This Row],[Total Delta Population]]</f>
        <v>1.9047784466838928E-4</v>
      </c>
      <c r="E50" s="9" t="s">
        <v>19</v>
      </c>
    </row>
    <row r="51" spans="1:5" x14ac:dyDescent="0.25">
      <c r="A51" s="5">
        <v>2961</v>
      </c>
      <c r="B51" s="7">
        <v>521</v>
      </c>
      <c r="C51" s="7">
        <v>0.15558216980787501</v>
      </c>
      <c r="D51" s="8">
        <f>Table18[[#This Row],[Population within Leveed Area]]/Table18[[#This Row],[Total Delta Population]]</f>
        <v>2.9862220692490404E-4</v>
      </c>
      <c r="E51" s="9" t="s">
        <v>19</v>
      </c>
    </row>
    <row r="52" spans="1:5" x14ac:dyDescent="0.25">
      <c r="A52" s="5">
        <v>3172</v>
      </c>
      <c r="B52" s="7">
        <v>437</v>
      </c>
      <c r="C52" s="7">
        <v>0.124031735404856</v>
      </c>
      <c r="D52" s="8">
        <f>Table18[[#This Row],[Population within Leveed Area]]/Table18[[#This Row],[Total Delta Population]]</f>
        <v>2.8382548147564302E-4</v>
      </c>
      <c r="E52" s="9" t="s">
        <v>17</v>
      </c>
    </row>
    <row r="53" spans="1:5" x14ac:dyDescent="0.25">
      <c r="A53" s="5">
        <v>666</v>
      </c>
      <c r="B53" s="7">
        <v>4.5318693040888602</v>
      </c>
      <c r="C53" s="7">
        <v>2.93852088586894E-2</v>
      </c>
      <c r="D53" s="8">
        <f>Table18[[#This Row],[Population within Leveed Area]]/Table18[[#This Row],[Total Delta Population]]</f>
        <v>6.4841253988010463E-3</v>
      </c>
      <c r="E53" s="9" t="s">
        <v>13</v>
      </c>
    </row>
    <row r="54" spans="1:5" x14ac:dyDescent="0.25">
      <c r="A54" s="5">
        <v>4029</v>
      </c>
      <c r="B54" s="7">
        <v>26945</v>
      </c>
      <c r="C54" s="7">
        <v>3.0656848496873402E-5</v>
      </c>
      <c r="D54" s="8">
        <f>Table18[[#This Row],[Population within Leveed Area]]/Table18[[#This Row],[Total Delta Population]]</f>
        <v>1.1377564853172537E-9</v>
      </c>
      <c r="E54" s="9" t="s">
        <v>13</v>
      </c>
    </row>
    <row r="55" spans="1:5" x14ac:dyDescent="0.25">
      <c r="A55" s="5">
        <v>3423</v>
      </c>
      <c r="B55" s="7">
        <v>67</v>
      </c>
      <c r="C55" s="7">
        <v>0</v>
      </c>
      <c r="D55" s="8">
        <f>Table18[[#This Row],[Population within Leveed Area]]/Table18[[#This Row],[Total Delta Population]]</f>
        <v>0</v>
      </c>
      <c r="E55" s="9" t="s">
        <v>17</v>
      </c>
    </row>
    <row r="56" spans="1:5" x14ac:dyDescent="0.25">
      <c r="A56" s="5">
        <v>450</v>
      </c>
      <c r="B56" s="7">
        <v>3.3583750044490999</v>
      </c>
      <c r="D56" s="8">
        <f>Table18[[#This Row],[Population within Leveed Area]]/Table18[[#This Row],[Total Delta Population]]</f>
        <v>0</v>
      </c>
      <c r="E56" s="9" t="s">
        <v>13</v>
      </c>
    </row>
    <row r="57" spans="1:5" x14ac:dyDescent="0.25">
      <c r="A57" s="5">
        <v>573</v>
      </c>
      <c r="B57" s="7">
        <v>339</v>
      </c>
      <c r="D57" s="8">
        <f>Table18[[#This Row],[Population within Leveed Area]]/Table18[[#This Row],[Total Delta Population]]</f>
        <v>0</v>
      </c>
      <c r="E57" s="9" t="s">
        <v>13</v>
      </c>
    </row>
    <row r="58" spans="1:5" x14ac:dyDescent="0.25">
      <c r="A58" s="5">
        <v>1122</v>
      </c>
      <c r="B58" s="7">
        <v>72</v>
      </c>
      <c r="D58" s="8">
        <f>Table18[[#This Row],[Population within Leveed Area]]/Table18[[#This Row],[Total Delta Population]]</f>
        <v>0</v>
      </c>
      <c r="E58" s="9" t="s">
        <v>17</v>
      </c>
    </row>
    <row r="59" spans="1:5" x14ac:dyDescent="0.25">
      <c r="A59" s="5">
        <v>2725</v>
      </c>
      <c r="B59" s="7">
        <v>0.64604830171581396</v>
      </c>
      <c r="D59" s="8">
        <f>Table18[[#This Row],[Population within Leveed Area]]/Table18[[#This Row],[Total Delta Population]]</f>
        <v>0</v>
      </c>
      <c r="E59" s="9" t="s">
        <v>19</v>
      </c>
    </row>
    <row r="60" spans="1:5" x14ac:dyDescent="0.25">
      <c r="A60" s="5">
        <v>2761</v>
      </c>
      <c r="B60" s="7">
        <v>0</v>
      </c>
      <c r="E60" s="9" t="s">
        <v>19</v>
      </c>
    </row>
    <row r="61" spans="1:5" x14ac:dyDescent="0.25">
      <c r="A61" s="5">
        <v>2867</v>
      </c>
      <c r="B61" s="7">
        <v>28904</v>
      </c>
      <c r="D61" s="8">
        <f>Table18[[#This Row],[Population within Leveed Area]]/Table18[[#This Row],[Total Delta Population]]</f>
        <v>0</v>
      </c>
      <c r="E61" s="9" t="s">
        <v>19</v>
      </c>
    </row>
    <row r="62" spans="1:5" x14ac:dyDescent="0.25">
      <c r="A62" s="5">
        <v>3157</v>
      </c>
      <c r="B62" s="7">
        <v>0</v>
      </c>
      <c r="E62" s="9" t="s">
        <v>17</v>
      </c>
    </row>
    <row r="63" spans="1:5" x14ac:dyDescent="0.25">
      <c r="A63" s="5">
        <v>3158</v>
      </c>
      <c r="B63" s="7">
        <v>0</v>
      </c>
      <c r="E63" s="9" t="s">
        <v>17</v>
      </c>
    </row>
    <row r="64" spans="1:5" x14ac:dyDescent="0.25">
      <c r="A64" s="5">
        <v>3159</v>
      </c>
      <c r="B64" s="7">
        <v>0</v>
      </c>
      <c r="E64" s="9" t="s">
        <v>17</v>
      </c>
    </row>
    <row r="65" spans="1:5" x14ac:dyDescent="0.25">
      <c r="A65" s="5">
        <v>3161</v>
      </c>
      <c r="B65" s="7">
        <v>0</v>
      </c>
      <c r="E65" s="9" t="s">
        <v>17</v>
      </c>
    </row>
    <row r="66" spans="1:5" x14ac:dyDescent="0.25">
      <c r="A66" s="5">
        <v>3162</v>
      </c>
      <c r="B66" s="7">
        <v>0</v>
      </c>
      <c r="E66" s="9" t="s">
        <v>17</v>
      </c>
    </row>
    <row r="67" spans="1:5" x14ac:dyDescent="0.25">
      <c r="A67" s="5">
        <v>3163</v>
      </c>
      <c r="B67" s="7">
        <v>0</v>
      </c>
      <c r="E67" s="9" t="s">
        <v>17</v>
      </c>
    </row>
    <row r="68" spans="1:5" x14ac:dyDescent="0.25">
      <c r="A68" s="5">
        <v>3165</v>
      </c>
      <c r="B68" s="7">
        <v>0</v>
      </c>
      <c r="E68" s="9" t="s">
        <v>17</v>
      </c>
    </row>
    <row r="69" spans="1:5" x14ac:dyDescent="0.25">
      <c r="A69" s="5">
        <v>3167</v>
      </c>
      <c r="B69" s="7">
        <v>0</v>
      </c>
      <c r="E69" s="9" t="s">
        <v>17</v>
      </c>
    </row>
    <row r="70" spans="1:5" x14ac:dyDescent="0.25">
      <c r="A70" s="5">
        <v>3168</v>
      </c>
      <c r="B70" s="7">
        <v>0</v>
      </c>
      <c r="E70" s="9" t="s">
        <v>17</v>
      </c>
    </row>
    <row r="71" spans="1:5" x14ac:dyDescent="0.25">
      <c r="A71" s="5">
        <v>3170</v>
      </c>
      <c r="B71" s="7">
        <v>0</v>
      </c>
      <c r="E71" s="9" t="s">
        <v>17</v>
      </c>
    </row>
    <row r="72" spans="1:5" x14ac:dyDescent="0.25">
      <c r="A72" s="5">
        <v>3171</v>
      </c>
      <c r="B72" s="7">
        <v>0</v>
      </c>
      <c r="E72" s="9" t="s">
        <v>17</v>
      </c>
    </row>
    <row r="73" spans="1:5" x14ac:dyDescent="0.25">
      <c r="A73" s="5">
        <v>3173</v>
      </c>
      <c r="B73" s="7">
        <v>3.3856310199841199E-3</v>
      </c>
      <c r="D73" s="8">
        <f>Table18[[#This Row],[Population within Leveed Area]]/Table18[[#This Row],[Total Delta Population]]</f>
        <v>0</v>
      </c>
      <c r="E73" s="9" t="s">
        <v>17</v>
      </c>
    </row>
    <row r="74" spans="1:5" x14ac:dyDescent="0.25">
      <c r="A74" s="5">
        <v>3174</v>
      </c>
      <c r="B74" s="7">
        <v>0</v>
      </c>
      <c r="E74" s="9" t="s">
        <v>17</v>
      </c>
    </row>
    <row r="75" spans="1:5" x14ac:dyDescent="0.25">
      <c r="A75" s="5">
        <v>3177</v>
      </c>
      <c r="B75" s="7">
        <v>4</v>
      </c>
      <c r="D75" s="8">
        <f>Table18[[#This Row],[Population within Leveed Area]]/Table18[[#This Row],[Total Delta Population]]</f>
        <v>0</v>
      </c>
      <c r="E75" s="9" t="s">
        <v>17</v>
      </c>
    </row>
    <row r="76" spans="1:5" x14ac:dyDescent="0.25">
      <c r="A76" s="5">
        <v>3178</v>
      </c>
      <c r="B76" s="7">
        <v>0</v>
      </c>
      <c r="E76" s="9" t="s">
        <v>17</v>
      </c>
    </row>
    <row r="77" spans="1:5" x14ac:dyDescent="0.25">
      <c r="A77" s="5">
        <v>3179</v>
      </c>
      <c r="B77" s="7">
        <v>0</v>
      </c>
      <c r="E77" s="9" t="s">
        <v>17</v>
      </c>
    </row>
    <row r="78" spans="1:5" x14ac:dyDescent="0.25">
      <c r="A78" s="5">
        <v>3180</v>
      </c>
      <c r="B78" s="7">
        <v>0</v>
      </c>
      <c r="E78" s="9" t="s">
        <v>17</v>
      </c>
    </row>
    <row r="79" spans="1:5" x14ac:dyDescent="0.25">
      <c r="A79" s="5">
        <v>3181</v>
      </c>
      <c r="B79" s="7">
        <v>0</v>
      </c>
      <c r="E79" s="9" t="s">
        <v>17</v>
      </c>
    </row>
    <row r="80" spans="1:5" x14ac:dyDescent="0.25">
      <c r="A80" s="5">
        <v>3184</v>
      </c>
      <c r="B80" s="7">
        <v>0</v>
      </c>
      <c r="E80" s="9" t="s">
        <v>17</v>
      </c>
    </row>
    <row r="81" spans="1:5" x14ac:dyDescent="0.25">
      <c r="A81" s="5">
        <v>3185</v>
      </c>
      <c r="B81" s="7">
        <v>155</v>
      </c>
      <c r="D81" s="8">
        <f>Table18[[#This Row],[Population within Leveed Area]]/Table18[[#This Row],[Total Delta Population]]</f>
        <v>0</v>
      </c>
      <c r="E81" s="9" t="s">
        <v>17</v>
      </c>
    </row>
    <row r="82" spans="1:5" x14ac:dyDescent="0.25">
      <c r="A82" s="5">
        <v>3186</v>
      </c>
      <c r="B82" s="7">
        <v>0</v>
      </c>
      <c r="E82" s="9" t="s">
        <v>17</v>
      </c>
    </row>
    <row r="83" spans="1:5" x14ac:dyDescent="0.25">
      <c r="A83" s="5">
        <v>3187</v>
      </c>
      <c r="B83" s="7">
        <v>0</v>
      </c>
      <c r="E83" s="9" t="s">
        <v>17</v>
      </c>
    </row>
    <row r="84" spans="1:5" x14ac:dyDescent="0.25">
      <c r="A84" s="5">
        <v>3189</v>
      </c>
      <c r="B84" s="7">
        <v>0</v>
      </c>
      <c r="E84" s="9" t="s">
        <v>17</v>
      </c>
    </row>
    <row r="85" spans="1:5" x14ac:dyDescent="0.25">
      <c r="A85" s="5">
        <v>3190</v>
      </c>
      <c r="B85" s="7">
        <v>0</v>
      </c>
      <c r="E85" s="9" t="s">
        <v>17</v>
      </c>
    </row>
    <row r="86" spans="1:5" x14ac:dyDescent="0.25">
      <c r="A86" s="5">
        <v>3191</v>
      </c>
      <c r="B86" s="7">
        <v>0</v>
      </c>
      <c r="E86" s="9" t="s">
        <v>17</v>
      </c>
    </row>
    <row r="87" spans="1:5" x14ac:dyDescent="0.25">
      <c r="A87" s="5">
        <v>3192</v>
      </c>
      <c r="B87" s="7">
        <v>0</v>
      </c>
      <c r="E87" s="9" t="s">
        <v>17</v>
      </c>
    </row>
    <row r="88" spans="1:5" x14ac:dyDescent="0.25">
      <c r="A88" s="5">
        <v>3193</v>
      </c>
      <c r="B88" s="7">
        <v>0</v>
      </c>
      <c r="E88" s="9" t="s">
        <v>17</v>
      </c>
    </row>
    <row r="89" spans="1:5" x14ac:dyDescent="0.25">
      <c r="A89" s="5">
        <v>3194</v>
      </c>
      <c r="B89" s="7">
        <v>710</v>
      </c>
      <c r="D89" s="8">
        <f>Table18[[#This Row],[Population within Leveed Area]]/Table18[[#This Row],[Total Delta Population]]</f>
        <v>0</v>
      </c>
      <c r="E89" s="9" t="s">
        <v>17</v>
      </c>
    </row>
    <row r="90" spans="1:5" x14ac:dyDescent="0.25">
      <c r="A90" s="5">
        <v>3195</v>
      </c>
      <c r="B90" s="7">
        <v>814</v>
      </c>
      <c r="D90" s="8">
        <f>Table18[[#This Row],[Population within Leveed Area]]/Table18[[#This Row],[Total Delta Population]]</f>
        <v>0</v>
      </c>
      <c r="E90" s="9" t="s">
        <v>17</v>
      </c>
    </row>
    <row r="91" spans="1:5" x14ac:dyDescent="0.25">
      <c r="A91" s="5">
        <v>3196</v>
      </c>
      <c r="B91" s="7">
        <v>0</v>
      </c>
      <c r="E91" s="9" t="s">
        <v>17</v>
      </c>
    </row>
    <row r="92" spans="1:5" x14ac:dyDescent="0.25">
      <c r="A92" s="5">
        <v>3197</v>
      </c>
      <c r="B92" s="7">
        <v>0</v>
      </c>
      <c r="E92" s="9" t="s">
        <v>17</v>
      </c>
    </row>
    <row r="93" spans="1:5" x14ac:dyDescent="0.25">
      <c r="A93" s="5">
        <v>3199</v>
      </c>
      <c r="B93" s="7">
        <v>0</v>
      </c>
      <c r="E93" s="9" t="s">
        <v>17</v>
      </c>
    </row>
    <row r="94" spans="1:5" x14ac:dyDescent="0.25">
      <c r="A94" s="5">
        <v>3202</v>
      </c>
      <c r="B94" s="7">
        <v>4</v>
      </c>
      <c r="D94" s="8">
        <f>Table18[[#This Row],[Population within Leveed Area]]/Table18[[#This Row],[Total Delta Population]]</f>
        <v>0</v>
      </c>
      <c r="E94" s="9" t="s">
        <v>17</v>
      </c>
    </row>
    <row r="95" spans="1:5" x14ac:dyDescent="0.25">
      <c r="A95" s="5">
        <v>3205</v>
      </c>
      <c r="B95" s="7">
        <v>0</v>
      </c>
      <c r="E95" s="9" t="s">
        <v>17</v>
      </c>
    </row>
    <row r="96" spans="1:5" x14ac:dyDescent="0.25">
      <c r="A96" s="5">
        <v>3206</v>
      </c>
      <c r="B96" s="7">
        <v>0</v>
      </c>
      <c r="E96" s="9" t="s">
        <v>17</v>
      </c>
    </row>
    <row r="97" spans="1:5" x14ac:dyDescent="0.25">
      <c r="A97" s="5">
        <v>3207</v>
      </c>
      <c r="B97" s="7">
        <v>0</v>
      </c>
      <c r="E97" s="9" t="s">
        <v>17</v>
      </c>
    </row>
    <row r="98" spans="1:5" x14ac:dyDescent="0.25">
      <c r="A98" s="5">
        <v>3208</v>
      </c>
      <c r="B98" s="7">
        <v>0</v>
      </c>
      <c r="E98" s="9" t="s">
        <v>17</v>
      </c>
    </row>
    <row r="99" spans="1:5" x14ac:dyDescent="0.25">
      <c r="A99" s="5">
        <v>3209</v>
      </c>
      <c r="B99" s="7">
        <v>0</v>
      </c>
      <c r="E99" s="9" t="s">
        <v>17</v>
      </c>
    </row>
    <row r="100" spans="1:5" x14ac:dyDescent="0.25">
      <c r="A100" s="5">
        <v>3214</v>
      </c>
      <c r="B100" s="7">
        <v>0</v>
      </c>
      <c r="E100" s="9" t="s">
        <v>17</v>
      </c>
    </row>
    <row r="101" spans="1:5" x14ac:dyDescent="0.25">
      <c r="A101" s="5">
        <v>3215</v>
      </c>
      <c r="B101" s="7">
        <v>0</v>
      </c>
      <c r="E101" s="9" t="s">
        <v>17</v>
      </c>
    </row>
    <row r="102" spans="1:5" x14ac:dyDescent="0.25">
      <c r="A102" s="5">
        <v>3216</v>
      </c>
      <c r="B102" s="7">
        <v>158</v>
      </c>
      <c r="D102" s="8">
        <f>Table18[[#This Row],[Population within Leveed Area]]/Table18[[#This Row],[Total Delta Population]]</f>
        <v>0</v>
      </c>
      <c r="E102" s="9" t="s">
        <v>17</v>
      </c>
    </row>
    <row r="103" spans="1:5" x14ac:dyDescent="0.25">
      <c r="A103" s="5">
        <v>3217</v>
      </c>
      <c r="B103" s="7">
        <v>0</v>
      </c>
      <c r="E103" s="9" t="s">
        <v>17</v>
      </c>
    </row>
    <row r="104" spans="1:5" x14ac:dyDescent="0.25">
      <c r="A104" s="5">
        <v>3218</v>
      </c>
      <c r="B104" s="7">
        <v>0</v>
      </c>
      <c r="E104" s="9" t="s">
        <v>17</v>
      </c>
    </row>
    <row r="105" spans="1:5" x14ac:dyDescent="0.25">
      <c r="A105" s="5">
        <v>3221</v>
      </c>
      <c r="B105" s="7">
        <v>0</v>
      </c>
      <c r="E105" s="9" t="s">
        <v>17</v>
      </c>
    </row>
    <row r="106" spans="1:5" x14ac:dyDescent="0.25">
      <c r="A106" s="5">
        <v>3223</v>
      </c>
      <c r="B106" s="7">
        <v>35</v>
      </c>
      <c r="D106" s="8">
        <f>Table18[[#This Row],[Population within Leveed Area]]/Table18[[#This Row],[Total Delta Population]]</f>
        <v>0</v>
      </c>
      <c r="E106" s="9" t="s">
        <v>17</v>
      </c>
    </row>
    <row r="107" spans="1:5" x14ac:dyDescent="0.25">
      <c r="A107" s="5">
        <v>3224</v>
      </c>
      <c r="B107" s="7">
        <v>618</v>
      </c>
      <c r="D107" s="8">
        <f>Table18[[#This Row],[Population within Leveed Area]]/Table18[[#This Row],[Total Delta Population]]</f>
        <v>0</v>
      </c>
      <c r="E107" s="9" t="s">
        <v>17</v>
      </c>
    </row>
    <row r="108" spans="1:5" x14ac:dyDescent="0.25">
      <c r="A108" s="5">
        <v>3228</v>
      </c>
      <c r="B108" s="7">
        <v>3980</v>
      </c>
      <c r="D108" s="8">
        <f>Table18[[#This Row],[Population within Leveed Area]]/Table18[[#This Row],[Total Delta Population]]</f>
        <v>0</v>
      </c>
      <c r="E108" s="9" t="s">
        <v>17</v>
      </c>
    </row>
    <row r="109" spans="1:5" x14ac:dyDescent="0.25">
      <c r="A109" s="5">
        <v>3229</v>
      </c>
      <c r="B109" s="7">
        <v>0</v>
      </c>
      <c r="E109" s="9" t="s">
        <v>17</v>
      </c>
    </row>
    <row r="110" spans="1:5" x14ac:dyDescent="0.25">
      <c r="A110" s="5">
        <v>3234</v>
      </c>
      <c r="B110" s="7">
        <v>1</v>
      </c>
      <c r="D110" s="8">
        <f>Table18[[#This Row],[Population within Leveed Area]]/Table18[[#This Row],[Total Delta Population]]</f>
        <v>0</v>
      </c>
      <c r="E110" s="9" t="s">
        <v>17</v>
      </c>
    </row>
    <row r="111" spans="1:5" x14ac:dyDescent="0.25">
      <c r="A111" s="5">
        <v>3235</v>
      </c>
      <c r="B111" s="7">
        <v>0</v>
      </c>
      <c r="E111" s="9" t="s">
        <v>17</v>
      </c>
    </row>
    <row r="112" spans="1:5" x14ac:dyDescent="0.25">
      <c r="A112" s="5">
        <v>3236</v>
      </c>
      <c r="B112" s="7">
        <v>5641</v>
      </c>
      <c r="D112" s="8">
        <f>Table18[[#This Row],[Population within Leveed Area]]/Table18[[#This Row],[Total Delta Population]]</f>
        <v>0</v>
      </c>
      <c r="E112" s="9" t="s">
        <v>17</v>
      </c>
    </row>
    <row r="113" spans="1:5" x14ac:dyDescent="0.25">
      <c r="A113" s="5">
        <v>3237</v>
      </c>
      <c r="B113" s="7">
        <v>0</v>
      </c>
      <c r="E113" s="9" t="s">
        <v>17</v>
      </c>
    </row>
    <row r="114" spans="1:5" x14ac:dyDescent="0.25">
      <c r="A114" s="5">
        <v>3238</v>
      </c>
      <c r="B114" s="7">
        <v>514</v>
      </c>
      <c r="D114" s="8">
        <f>Table18[[#This Row],[Population within Leveed Area]]/Table18[[#This Row],[Total Delta Population]]</f>
        <v>0</v>
      </c>
      <c r="E114" s="9" t="s">
        <v>17</v>
      </c>
    </row>
    <row r="115" spans="1:5" x14ac:dyDescent="0.25">
      <c r="A115" s="5">
        <v>3239</v>
      </c>
      <c r="B115" s="7">
        <v>0</v>
      </c>
      <c r="E115" s="9" t="s">
        <v>17</v>
      </c>
    </row>
    <row r="116" spans="1:5" x14ac:dyDescent="0.25">
      <c r="A116" s="5">
        <v>3242</v>
      </c>
      <c r="B116" s="7">
        <v>0</v>
      </c>
      <c r="E116" s="9" t="s">
        <v>17</v>
      </c>
    </row>
    <row r="117" spans="1:5" x14ac:dyDescent="0.25">
      <c r="A117" s="5">
        <v>3243</v>
      </c>
      <c r="B117" s="7">
        <v>0</v>
      </c>
      <c r="E117" s="9" t="s">
        <v>17</v>
      </c>
    </row>
    <row r="118" spans="1:5" x14ac:dyDescent="0.25">
      <c r="A118" s="5">
        <v>3245</v>
      </c>
      <c r="B118" s="7">
        <v>4</v>
      </c>
      <c r="D118" s="8">
        <f>Table18[[#This Row],[Population within Leveed Area]]/Table18[[#This Row],[Total Delta Population]]</f>
        <v>0</v>
      </c>
      <c r="E118" s="9" t="s">
        <v>17</v>
      </c>
    </row>
    <row r="119" spans="1:5" x14ac:dyDescent="0.25">
      <c r="A119" s="5">
        <v>3265</v>
      </c>
      <c r="B119" s="7">
        <v>0</v>
      </c>
      <c r="E119" s="9" t="s">
        <v>17</v>
      </c>
    </row>
    <row r="120" spans="1:5" x14ac:dyDescent="0.25">
      <c r="A120" s="5">
        <v>3269</v>
      </c>
      <c r="B120" s="7">
        <v>0</v>
      </c>
      <c r="E120" s="9" t="s">
        <v>17</v>
      </c>
    </row>
    <row r="121" spans="1:5" x14ac:dyDescent="0.25">
      <c r="A121" s="5">
        <v>3273</v>
      </c>
      <c r="B121" s="7">
        <v>0</v>
      </c>
      <c r="E121" s="9" t="s">
        <v>17</v>
      </c>
    </row>
    <row r="122" spans="1:5" x14ac:dyDescent="0.25">
      <c r="A122" s="5">
        <v>3274</v>
      </c>
      <c r="B122" s="7">
        <v>0</v>
      </c>
      <c r="E122" s="9" t="s">
        <v>17</v>
      </c>
    </row>
    <row r="123" spans="1:5" x14ac:dyDescent="0.25">
      <c r="A123" s="5">
        <v>3275</v>
      </c>
      <c r="B123" s="7">
        <v>0</v>
      </c>
      <c r="E123" s="9" t="s">
        <v>17</v>
      </c>
    </row>
    <row r="124" spans="1:5" x14ac:dyDescent="0.25">
      <c r="A124" s="5">
        <v>3284</v>
      </c>
      <c r="B124" s="7">
        <v>0.70790644222390897</v>
      </c>
      <c r="D124" s="8">
        <f>Table18[[#This Row],[Population within Leveed Area]]/Table18[[#This Row],[Total Delta Population]]</f>
        <v>0</v>
      </c>
      <c r="E124" s="9" t="s">
        <v>17</v>
      </c>
    </row>
    <row r="125" spans="1:5" x14ac:dyDescent="0.25">
      <c r="A125" s="5">
        <v>3289</v>
      </c>
      <c r="B125" s="7">
        <v>1.1050679088266699</v>
      </c>
      <c r="D125" s="8">
        <f>Table18[[#This Row],[Population within Leveed Area]]/Table18[[#This Row],[Total Delta Population]]</f>
        <v>0</v>
      </c>
      <c r="E125" s="9" t="s">
        <v>17</v>
      </c>
    </row>
    <row r="126" spans="1:5" x14ac:dyDescent="0.25">
      <c r="A126" s="5">
        <v>3308</v>
      </c>
      <c r="B126" s="7">
        <v>0</v>
      </c>
      <c r="E126" s="9" t="s">
        <v>17</v>
      </c>
    </row>
    <row r="127" spans="1:5" x14ac:dyDescent="0.25">
      <c r="A127" s="5">
        <v>3329</v>
      </c>
      <c r="B127" s="7">
        <v>0</v>
      </c>
      <c r="E127" s="9" t="s">
        <v>17</v>
      </c>
    </row>
    <row r="128" spans="1:5" x14ac:dyDescent="0.25">
      <c r="A128" s="5">
        <v>3382</v>
      </c>
      <c r="B128" s="7">
        <v>2437</v>
      </c>
      <c r="D128" s="8">
        <f>Table18[[#This Row],[Population within Leveed Area]]/Table18[[#This Row],[Total Delta Population]]</f>
        <v>0</v>
      </c>
      <c r="E128" s="9" t="s">
        <v>17</v>
      </c>
    </row>
    <row r="129" spans="1:34" x14ac:dyDescent="0.25">
      <c r="A129" s="5">
        <v>3386</v>
      </c>
      <c r="B129" s="7">
        <v>40745</v>
      </c>
      <c r="D129" s="8">
        <f>Table18[[#This Row],[Population within Leveed Area]]/Table18[[#This Row],[Total Delta Population]]</f>
        <v>0</v>
      </c>
      <c r="E129" s="9" t="s">
        <v>17</v>
      </c>
    </row>
    <row r="130" spans="1:34" x14ac:dyDescent="0.25">
      <c r="A130" s="5">
        <v>3387</v>
      </c>
      <c r="B130" s="7">
        <v>325</v>
      </c>
      <c r="D130" s="8">
        <f>Table18[[#This Row],[Population within Leveed Area]]/Table18[[#This Row],[Total Delta Population]]</f>
        <v>0</v>
      </c>
      <c r="E130" s="9" t="s">
        <v>17</v>
      </c>
    </row>
    <row r="131" spans="1:34" x14ac:dyDescent="0.25">
      <c r="A131" s="5">
        <v>3388</v>
      </c>
      <c r="B131" s="7">
        <v>24263</v>
      </c>
      <c r="D131" s="8">
        <f>Table18[[#This Row],[Population within Leveed Area]]/Table18[[#This Row],[Total Delta Population]]</f>
        <v>0</v>
      </c>
      <c r="E131" s="9" t="s">
        <v>17</v>
      </c>
    </row>
    <row r="132" spans="1:34" x14ac:dyDescent="0.25">
      <c r="A132" s="5">
        <v>3389</v>
      </c>
      <c r="B132" s="7">
        <v>403</v>
      </c>
      <c r="D132" s="8">
        <f>Table18[[#This Row],[Population within Leveed Area]]/Table18[[#This Row],[Total Delta Population]]</f>
        <v>0</v>
      </c>
      <c r="E132" s="9" t="s">
        <v>17</v>
      </c>
    </row>
    <row r="133" spans="1:34" x14ac:dyDescent="0.25">
      <c r="A133" s="5">
        <v>3390</v>
      </c>
      <c r="B133" s="7">
        <v>30979</v>
      </c>
      <c r="D133" s="8">
        <f>Table18[[#This Row],[Population within Leveed Area]]/Table18[[#This Row],[Total Delta Population]]</f>
        <v>0</v>
      </c>
      <c r="E133" s="9" t="s">
        <v>17</v>
      </c>
    </row>
    <row r="134" spans="1:34" x14ac:dyDescent="0.25">
      <c r="A134" s="5">
        <v>3394</v>
      </c>
      <c r="B134" s="7">
        <v>527</v>
      </c>
      <c r="D134" s="8">
        <f>Table18[[#This Row],[Population within Leveed Area]]/Table18[[#This Row],[Total Delta Population]]</f>
        <v>0</v>
      </c>
      <c r="E134" s="9" t="s">
        <v>17</v>
      </c>
    </row>
    <row r="135" spans="1:34" x14ac:dyDescent="0.25">
      <c r="A135" s="5">
        <v>3395</v>
      </c>
      <c r="B135" s="7">
        <v>3</v>
      </c>
      <c r="D135" s="8">
        <f>Table18[[#This Row],[Population within Leveed Area]]/Table18[[#This Row],[Total Delta Population]]</f>
        <v>0</v>
      </c>
      <c r="E135" s="9" t="s">
        <v>17</v>
      </c>
    </row>
    <row r="136" spans="1:34" x14ac:dyDescent="0.25">
      <c r="A136" s="5">
        <v>3398</v>
      </c>
      <c r="B136" s="7">
        <v>1</v>
      </c>
      <c r="D136" s="8">
        <f>Table18[[#This Row],[Population within Leveed Area]]/Table18[[#This Row],[Total Delta Population]]</f>
        <v>0</v>
      </c>
      <c r="E136" s="9" t="s">
        <v>17</v>
      </c>
    </row>
    <row r="137" spans="1:34" x14ac:dyDescent="0.25">
      <c r="A137" s="5">
        <v>3400</v>
      </c>
      <c r="B137" s="7">
        <v>36</v>
      </c>
      <c r="D137" s="8">
        <f>Table18[[#This Row],[Population within Leveed Area]]/Table18[[#This Row],[Total Delta Population]]</f>
        <v>0</v>
      </c>
      <c r="E137" s="9" t="s">
        <v>17</v>
      </c>
    </row>
    <row r="138" spans="1:34" s="9" customFormat="1" x14ac:dyDescent="0.25">
      <c r="A138" s="5">
        <v>3404</v>
      </c>
      <c r="B138" s="7">
        <v>1917</v>
      </c>
      <c r="C138" s="7"/>
      <c r="D138" s="8">
        <f>Table18[[#This Row],[Population within Leveed Area]]/Table18[[#This Row],[Total Delta Population]]</f>
        <v>0</v>
      </c>
      <c r="E138" s="9" t="s">
        <v>17</v>
      </c>
    </row>
    <row r="139" spans="1:34" x14ac:dyDescent="0.25">
      <c r="A139" s="5">
        <v>3405</v>
      </c>
      <c r="B139" s="7">
        <v>10501</v>
      </c>
      <c r="D139" s="8">
        <f>Table18[[#This Row],[Population within Leveed Area]]/Table18[[#This Row],[Total Delta Population]]</f>
        <v>0</v>
      </c>
      <c r="E139" s="9" t="s">
        <v>17</v>
      </c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</row>
    <row r="140" spans="1:34" s="9" customFormat="1" x14ac:dyDescent="0.25">
      <c r="A140" s="5">
        <v>3407</v>
      </c>
      <c r="B140" s="7">
        <v>59</v>
      </c>
      <c r="C140" s="7"/>
      <c r="D140" s="8">
        <f>Table18[[#This Row],[Population within Leveed Area]]/Table18[[#This Row],[Total Delta Population]]</f>
        <v>0</v>
      </c>
      <c r="E140" s="9" t="s">
        <v>17</v>
      </c>
    </row>
    <row r="141" spans="1:34" s="9" customFormat="1" x14ac:dyDescent="0.25">
      <c r="A141" s="5">
        <v>3409</v>
      </c>
      <c r="B141" s="7">
        <v>19</v>
      </c>
      <c r="C141" s="7"/>
      <c r="D141" s="8">
        <f>Table18[[#This Row],[Population within Leveed Area]]/Table18[[#This Row],[Total Delta Population]]</f>
        <v>0</v>
      </c>
      <c r="E141" s="9" t="s">
        <v>17</v>
      </c>
    </row>
    <row r="142" spans="1:34" s="9" customFormat="1" x14ac:dyDescent="0.25">
      <c r="A142" s="5">
        <v>3410</v>
      </c>
      <c r="B142" s="7">
        <v>218</v>
      </c>
      <c r="C142" s="7"/>
      <c r="D142" s="8">
        <f>Table18[[#This Row],[Population within Leveed Area]]/Table18[[#This Row],[Total Delta Population]]</f>
        <v>0</v>
      </c>
      <c r="E142" s="9" t="s">
        <v>17</v>
      </c>
    </row>
    <row r="143" spans="1:34" s="9" customFormat="1" x14ac:dyDescent="0.25">
      <c r="A143" s="5">
        <v>3413</v>
      </c>
      <c r="B143" s="7">
        <v>1105</v>
      </c>
      <c r="C143" s="7"/>
      <c r="D143" s="8">
        <f>Table18[[#This Row],[Population within Leveed Area]]/Table18[[#This Row],[Total Delta Population]]</f>
        <v>0</v>
      </c>
      <c r="E143" s="9" t="s">
        <v>17</v>
      </c>
    </row>
    <row r="144" spans="1:34" s="9" customFormat="1" x14ac:dyDescent="0.25">
      <c r="A144" s="5">
        <v>3414</v>
      </c>
      <c r="B144" s="7">
        <v>1840</v>
      </c>
      <c r="C144" s="7"/>
      <c r="D144" s="8">
        <f>Table18[[#This Row],[Population within Leveed Area]]/Table18[[#This Row],[Total Delta Population]]</f>
        <v>0</v>
      </c>
      <c r="E144" s="9" t="s">
        <v>17</v>
      </c>
    </row>
    <row r="145" spans="1:34" x14ac:dyDescent="0.25">
      <c r="A145" s="5">
        <v>3416</v>
      </c>
      <c r="B145" s="7">
        <v>46</v>
      </c>
      <c r="D145" s="8">
        <f>Table18[[#This Row],[Population within Leveed Area]]/Table18[[#This Row],[Total Delta Population]]</f>
        <v>0</v>
      </c>
      <c r="E145" s="9" t="s">
        <v>17</v>
      </c>
      <c r="F145" s="9"/>
      <c r="G145" s="9"/>
      <c r="H145" s="9"/>
      <c r="I145" s="9"/>
      <c r="J145" s="9"/>
      <c r="K145" s="9"/>
      <c r="L145" s="9"/>
      <c r="M145" s="9"/>
      <c r="N145" s="9"/>
      <c r="O145" s="9"/>
      <c r="P145" s="9"/>
      <c r="Q145" s="9"/>
      <c r="R145" s="9"/>
      <c r="S145" s="9"/>
      <c r="T145" s="9"/>
      <c r="U145" s="9"/>
      <c r="V145" s="9"/>
      <c r="W145" s="9"/>
      <c r="X145" s="9"/>
      <c r="Y145" s="9"/>
      <c r="Z145" s="9"/>
      <c r="AA145" s="9"/>
      <c r="AB145" s="9"/>
      <c r="AC145" s="9"/>
      <c r="AD145" s="9"/>
      <c r="AE145" s="9"/>
      <c r="AF145" s="9"/>
      <c r="AG145" s="9"/>
      <c r="AH145" s="9"/>
    </row>
    <row r="146" spans="1:34" x14ac:dyDescent="0.25">
      <c r="A146" s="5">
        <v>3421</v>
      </c>
      <c r="B146" s="7">
        <v>0</v>
      </c>
      <c r="E146" s="9" t="s">
        <v>17</v>
      </c>
      <c r="F146" s="9"/>
      <c r="G146" s="9"/>
      <c r="H146" s="9"/>
      <c r="I146" s="9"/>
      <c r="J146" s="9"/>
      <c r="K146" s="9"/>
      <c r="L146" s="9"/>
      <c r="M146" s="9"/>
      <c r="N146" s="9"/>
      <c r="O146" s="9"/>
      <c r="P146" s="9"/>
      <c r="Q146" s="9"/>
      <c r="R146" s="9"/>
      <c r="S146" s="9"/>
      <c r="T146" s="9"/>
      <c r="U146" s="9"/>
      <c r="V146" s="9"/>
      <c r="W146" s="9"/>
      <c r="X146" s="9"/>
      <c r="Y146" s="9"/>
      <c r="Z146" s="9"/>
      <c r="AA146" s="9"/>
      <c r="AB146" s="9"/>
      <c r="AC146" s="9"/>
      <c r="AD146" s="9"/>
      <c r="AE146" s="9"/>
      <c r="AF146" s="9"/>
      <c r="AG146" s="9"/>
      <c r="AH146" s="9"/>
    </row>
    <row r="147" spans="1:34" x14ac:dyDescent="0.25">
      <c r="A147" s="5">
        <v>3434</v>
      </c>
      <c r="B147" s="7">
        <v>3</v>
      </c>
      <c r="D147" s="8">
        <f>Table18[[#This Row],[Population within Leveed Area]]/Table18[[#This Row],[Total Delta Population]]</f>
        <v>0</v>
      </c>
      <c r="E147" s="9" t="s">
        <v>17</v>
      </c>
    </row>
    <row r="148" spans="1:34" x14ac:dyDescent="0.25">
      <c r="A148" s="5">
        <v>3438</v>
      </c>
      <c r="B148" s="7">
        <v>0</v>
      </c>
      <c r="E148" s="9" t="s">
        <v>17</v>
      </c>
    </row>
    <row r="149" spans="1:34" x14ac:dyDescent="0.25">
      <c r="A149" s="5">
        <v>3509</v>
      </c>
      <c r="B149" s="7">
        <v>899</v>
      </c>
      <c r="D149" s="8">
        <f>Table18[[#This Row],[Population within Leveed Area]]/Table18[[#This Row],[Total Delta Population]]</f>
        <v>0</v>
      </c>
      <c r="E149" s="9" t="s">
        <v>17</v>
      </c>
    </row>
    <row r="150" spans="1:34" x14ac:dyDescent="0.25">
      <c r="A150" s="5">
        <v>3878</v>
      </c>
      <c r="B150" s="7">
        <v>14</v>
      </c>
      <c r="D150" s="8">
        <f>Table18[[#This Row],[Population within Leveed Area]]/Table18[[#This Row],[Total Delta Population]]</f>
        <v>0</v>
      </c>
      <c r="E150" s="9" t="s">
        <v>13</v>
      </c>
    </row>
    <row r="151" spans="1:34" x14ac:dyDescent="0.25">
      <c r="A151" s="5">
        <v>3879</v>
      </c>
      <c r="B151" s="7">
        <v>276</v>
      </c>
      <c r="D151" s="8">
        <f>Table18[[#This Row],[Population within Leveed Area]]/Table18[[#This Row],[Total Delta Population]]</f>
        <v>0</v>
      </c>
      <c r="E151" s="9" t="s">
        <v>13</v>
      </c>
    </row>
    <row r="152" spans="1:34" x14ac:dyDescent="0.25">
      <c r="A152" s="5">
        <v>4134</v>
      </c>
      <c r="B152" s="7">
        <v>1603</v>
      </c>
      <c r="D152" s="8">
        <f>Table18[[#This Row],[Population within Leveed Area]]/Table18[[#This Row],[Total Delta Population]]</f>
        <v>0</v>
      </c>
      <c r="E152" s="9" t="s">
        <v>13</v>
      </c>
    </row>
    <row r="153" spans="1:34" x14ac:dyDescent="0.25">
      <c r="A153" s="5">
        <v>4136</v>
      </c>
      <c r="B153" s="7">
        <v>872</v>
      </c>
      <c r="D153" s="8">
        <f>Table18[[#This Row],[Population within Leveed Area]]/Table18[[#This Row],[Total Delta Population]]</f>
        <v>0</v>
      </c>
      <c r="E153" s="9" t="s">
        <v>13</v>
      </c>
    </row>
    <row r="154" spans="1:34" x14ac:dyDescent="0.25">
      <c r="A154" s="5">
        <v>4138</v>
      </c>
      <c r="B154" s="7">
        <v>23824</v>
      </c>
      <c r="D154" s="8">
        <f>Table18[[#This Row],[Population within Leveed Area]]/Table18[[#This Row],[Total Delta Population]]</f>
        <v>0</v>
      </c>
      <c r="E154" s="9" t="s">
        <v>13</v>
      </c>
    </row>
    <row r="155" spans="1:34" s="17" customFormat="1" x14ac:dyDescent="0.25">
      <c r="A155" s="17" t="s">
        <v>45</v>
      </c>
      <c r="B155" s="18">
        <f>SUM(Table18[Total Delta Population])</f>
        <v>143215271.74956533</v>
      </c>
      <c r="C155" s="18">
        <f>SUM(Table18[Population within Leveed Area])</f>
        <v>37372421.005795777</v>
      </c>
      <c r="D155" s="19">
        <f>Table18[[#Totals],[Population within Leveed Area]]/Table18[[#Totals],[Total Delta Population]]</f>
        <v>0.26095276397022377</v>
      </c>
    </row>
    <row r="157" spans="1:34" x14ac:dyDescent="0.25">
      <c r="B157" s="37"/>
    </row>
  </sheetData>
  <pageMargins left="0.7" right="0.7" top="0.75" bottom="0.75" header="0.3" footer="0.3"/>
  <pageSetup orientation="portrait" r:id="rId1"/>
  <tableParts count="1">
    <tablePart r:id="rId2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19A5279706066241A7092468D6BB044E" ma:contentTypeVersion="16" ma:contentTypeDescription="Create a new document." ma:contentTypeScope="" ma:versionID="426d69115a04e95aa58323ccac53958f">
  <xsd:schema xmlns:xsd="http://www.w3.org/2001/XMLSchema" xmlns:xs="http://www.w3.org/2001/XMLSchema" xmlns:p="http://schemas.microsoft.com/office/2006/metadata/properties" xmlns:ns2="1b35f370-74fc-4b5c-9cf4-ac0f317b4524" xmlns:ns3="fc12a091-1fa7-42ea-95c2-d473238706b1" xmlns:ns4="53df6a5f-9334-4503-a845-5e05459a4c71" targetNamespace="http://schemas.microsoft.com/office/2006/metadata/properties" ma:root="true" ma:fieldsID="851b552fd1c4c1dd1fdc855052ffed4c" ns2:_="" ns3:_="" ns4:_="">
    <xsd:import namespace="1b35f370-74fc-4b5c-9cf4-ac0f317b4524"/>
    <xsd:import namespace="fc12a091-1fa7-42ea-95c2-d473238706b1"/>
    <xsd:import namespace="53df6a5f-9334-4503-a845-5e05459a4c7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lcf76f155ced4ddcb4097134ff3c332f" minOccurs="0"/>
                <xsd:element ref="ns4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b35f370-74fc-4b5c-9cf4-ac0f317b4524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5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Length (seconds)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eb077af7-eccc-41ba-8726-6d08c81cb05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c12a091-1fa7-42ea-95c2-d473238706b1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3df6a5f-9334-4503-a845-5e05459a4c71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bcb8cad-94b9-45d6-948c-9c5d1b32ab75}" ma:internalName="TaxCatchAll" ma:showField="CatchAllData" ma:web="fc12a091-1fa7-42ea-95c2-d473238706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53df6a5f-9334-4503-a845-5e05459a4c71" xsi:nil="true"/>
    <lcf76f155ced4ddcb4097134ff3c332f xmlns="1b35f370-74fc-4b5c-9cf4-ac0f317b4524">
      <Terms xmlns="http://schemas.microsoft.com/office/infopath/2007/PartnerControls"/>
    </lcf76f155ced4ddcb4097134ff3c332f>
  </documentManagement>
</p:properties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5552999-9BEB-4C6C-8C15-35730985F2A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1b35f370-74fc-4b5c-9cf4-ac0f317b4524"/>
    <ds:schemaRef ds:uri="fc12a091-1fa7-42ea-95c2-d473238706b1"/>
    <ds:schemaRef ds:uri="53df6a5f-9334-4503-a845-5e05459a4c7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AF97B510-1628-4BDB-8A52-AC7D82A33090}">
  <ds:schemaRefs>
    <ds:schemaRef ds:uri="http://purl.org/dc/elements/1.1/"/>
    <ds:schemaRef ds:uri="fc12a091-1fa7-42ea-95c2-d473238706b1"/>
    <ds:schemaRef ds:uri="http://www.w3.org/XML/1998/namespace"/>
    <ds:schemaRef ds:uri="http://purl.org/dc/dcmitype/"/>
    <ds:schemaRef ds:uri="http://schemas.microsoft.com/office/2006/documentManagement/types"/>
    <ds:schemaRef ds:uri="1b35f370-74fc-4b5c-9cf4-ac0f317b4524"/>
    <ds:schemaRef ds:uri="http://schemas.microsoft.com/office/infopath/2007/PartnerControls"/>
    <ds:schemaRef ds:uri="http://schemas.openxmlformats.org/package/2006/metadata/core-properties"/>
    <ds:schemaRef ds:uri="http://schemas.microsoft.com/office/2006/metadata/properties"/>
    <ds:schemaRef ds:uri="http://purl.org/dc/terms/"/>
    <ds:schemaRef ds:uri="53df6a5f-9334-4503-a845-5e05459a4c71"/>
  </ds:schemaRefs>
</ds:datastoreItem>
</file>

<file path=customXml/itemProps3.xml><?xml version="1.0" encoding="utf-8"?>
<ds:datastoreItem xmlns:ds="http://schemas.openxmlformats.org/officeDocument/2006/customXml" ds:itemID="{7062D478-37DC-4EE4-BA8A-9CE6054B43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Leveed Area</vt:lpstr>
      <vt:lpstr>Land Cover</vt:lpstr>
      <vt:lpstr>Flooded Area</vt:lpstr>
      <vt:lpstr>Population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Cox, J.R. (Jana)</dc:creator>
  <cp:keywords/>
  <dc:description/>
  <cp:lastModifiedBy>Nienhuis, J.H. (Jaap)</cp:lastModifiedBy>
  <cp:revision/>
  <dcterms:created xsi:type="dcterms:W3CDTF">2022-04-06T14:06:06Z</dcterms:created>
  <dcterms:modified xsi:type="dcterms:W3CDTF">2022-06-09T13:29:33Z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0x01010019A5279706066241A7092468D6BB044E</vt:lpwstr>
  </property>
  <property fmtid="{D5CDD505-2E9C-101B-9397-08002B2CF9AE}" pid="3" name="MediaServiceImageTags">
    <vt:lpwstr/>
  </property>
</Properties>
</file>